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<sst xmlns="http://schemas.openxmlformats.org/spreadsheetml/2006/main" count="63" uniqueCount="52">
  <si>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</si>
  <si>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</si>
  <si>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</si>
  <si>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</si>
  <si>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</si>
  <si>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</si>
  <si>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</si>
  <si>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</si>
  <si>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</si>
  <si>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</si>
  <si>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</si>
  <si>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</si>
  <si>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</si>
  <si>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</si>
  <si>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</si>
  <si>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</si>
  <si>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</si>
  <si>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</si>
  <si>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</si>
  <si>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</si>
  <si>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</si>
  <si>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</si>
  <si>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</si>
  <si>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</si>
  <si>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</si>
  <si>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</si>
  <si>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</si>
  <si>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</si>
  <si>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</si>
  <si>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</si>
  <si>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</si>
  <si>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</si>
  <si>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</si>
  <si>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</si>
  <si>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</si>
  <si>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</si>
  <si>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</si>
  <si>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</si>
  <si>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</si>
  <si>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</si>
  <si>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</si>
  <si>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</si>
  <si>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</si>
  <si>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</si>
  <si>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</si>
  <si>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</si>
  <si>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Snížení energetické náročnosti, snížení provozních nákladů na vytápění objektu Střední školy, Vimperk,Nerudova 267 - objekt Pasovská</t>
  </si>
  <si>
    <t>Snížení energetické náročnosti Střední  školy, Vimperk,Nerudova 267 - zateplení obvodových konstrukcí, zateplení střechy a výměna otvorových výplní, objekt odborného výcviku, Pasovská. Zpracování projektové dokumentace v průběhu května a června 2013. Podání žádosti o financování na SFŽP - červen 2013. Realizace plánována na rok 2014, ev. 2015.</t>
  </si>
  <si>
    <t>OPŽP, prioritní osa 3, oblast podpory 3.1.</t>
  </si>
  <si>
    <t>Ing. Miroslav Pichler</t>
  </si>
  <si>
    <t>Snížení energetické náročnosti Střední školy, Vimperk, Nerudova 267 - objekt Pasovská</t>
  </si>
  <si>
    <t>Střední škola, Vimperk, Nerudova 267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</si>
</sst>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view="pageLayout" workbookViewId="0" topLeftCell="A1">
      <selection activeCell="C7" sqref="C7:G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50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46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47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48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43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51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51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49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11500000</v>
      </c>
      <c r="G26" s="90"/>
      <c r="I26" s="63">
        <f>F27+F28</f>
        <v>11500000</v>
      </c>
      <c r="J26" s="54">
        <f>G42*0.9</f>
        <v>402480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2556000</v>
      </c>
      <c r="G27" s="90"/>
      <c r="J27" s="63">
        <f>F26-F28</f>
        <v>2556000</v>
      </c>
      <c r="L27" s="64">
        <v>0.05</v>
      </c>
      <c r="M27" s="63">
        <f>F28*0.05</f>
        <v>447200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8944000</v>
      </c>
      <c r="G28" s="90"/>
      <c r="I28" s="63">
        <f>F26-F28</f>
        <v>2556000</v>
      </c>
      <c r="J28" s="63">
        <f>SUM(F29:G32)</f>
        <v>8944000</v>
      </c>
      <c r="L28" s="64">
        <v>0.85</v>
      </c>
      <c r="M28" s="63">
        <f>F28*0.85</f>
        <v>7602400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8944000</v>
      </c>
      <c r="J29" s="63">
        <f>(F28-G42)*0.1</f>
        <v>849680</v>
      </c>
      <c r="M29" s="63">
        <f>SUM(M27:M28)</f>
        <v>8049600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894400</v>
      </c>
      <c r="G30" s="90"/>
      <c r="I30" s="13">
        <f>(F30/F28)*100</f>
        <v>10</v>
      </c>
      <c r="J30" s="63">
        <f>F28/10</f>
        <v>894400</v>
      </c>
      <c r="M30" s="81">
        <f>F31+F32</f>
        <v>8049600</v>
      </c>
      <c r="N30" s="82" t="s">
        <v>42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447200</v>
      </c>
      <c r="G31" s="90"/>
      <c r="I31" s="72">
        <f>F29+F30+F31+F32</f>
        <v>8944000</v>
      </c>
      <c r="J31" s="13">
        <f>(F28-G42)*0.1</f>
        <v>849680</v>
      </c>
      <c r="M31" s="83">
        <f>M30/9*10</f>
        <v>8944000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7602400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7028000</v>
      </c>
      <c r="G34" s="90"/>
      <c r="I34" s="83">
        <f>F36+F38+F40</f>
        <v>7028000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44</v>
      </c>
      <c r="C36" s="105"/>
      <c r="D36" s="105"/>
      <c r="E36" s="105"/>
      <c r="F36" s="89">
        <v>3577600</v>
      </c>
      <c r="G36" s="90"/>
      <c r="I36" s="63">
        <f>F28*0.4</f>
        <v>3577600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v>894400</v>
      </c>
      <c r="G38" s="90"/>
      <c r="I38" s="63">
        <f>F30</f>
        <v>894400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v>2556000</v>
      </c>
      <c r="G40" s="90"/>
      <c r="I40" s="63">
        <f>F27</f>
        <v>2556000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447200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2014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2015</v>
      </c>
      <c r="E51" s="57" t="s">
        <v>6</v>
      </c>
      <c r="F51" s="75">
        <v>7028000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>
        <v>894400</v>
      </c>
      <c r="G52" s="66"/>
      <c r="I52" s="73">
        <f>SUM(F57:F59,F52:F54)</f>
        <v>7028000</v>
      </c>
      <c r="J52" s="73">
        <f>I52-F56</f>
        <v>7028000</v>
      </c>
      <c r="M52" s="80">
        <f>SUM(F52:F54)</f>
        <v>7028000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>
        <v>3577600</v>
      </c>
      <c r="G53" s="71"/>
      <c r="J53" s="63">
        <f>F38-F57</f>
        <v>894400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>
        <v>2556000</v>
      </c>
      <c r="G54" s="68"/>
      <c r="I54" s="80">
        <f>F51+F56</f>
        <v>7028000</v>
      </c>
      <c r="J54" s="63">
        <f>F36-F58</f>
        <v>3577600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2556000</v>
      </c>
    </row>
    <row r="56" spans="1:13" s="13" customFormat="1" ht="13.5" thickBot="1">
      <c r="A56" s="18"/>
      <c r="B56" s="16"/>
      <c r="C56" s="16"/>
      <c r="D56" s="91">
        <v>2016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92"/>
      <c r="E57" s="31" t="s">
        <v>18</v>
      </c>
      <c r="F57" s="85"/>
      <c r="G57" s="24"/>
      <c r="I57" s="63">
        <f>F52+F57</f>
        <v>894400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/>
      <c r="G58" s="28"/>
      <c r="I58" s="63">
        <f>F53+F58</f>
        <v>3577600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/>
      <c r="G59" s="29"/>
      <c r="I59" s="63">
        <f>F54+F59</f>
        <v>2556000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2015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45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40" r:id="rId1"/>
  <headerFooter scaleWithDoc="0" alignWithMargins="0">
    <oddHeader>&amp;R&amp;12Příloha mat. č. 172/ZK/13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2013-05-02T07:36:41Z</cp:lastPrinted>
  <dcterms:created xsi:type="dcterms:W3CDTF">2007-09-24T07:15:17Z</dcterms:created>
  <dcterms:modified xsi:type="dcterms:W3CDTF">2013-05-02T07:36:43Z</dcterms:modified>
  <cp:category/>
  <cp:version/>
  <cp:contentType/>
  <cp:contentStatus/>
</cp:coreProperties>
</file>