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tabRatio="654" activeTab="3"/>
  </bookViews>
  <sheets>
    <sheet name="školství" sheetId="1" r:id="rId1"/>
    <sheet name="zdravotnictví " sheetId="2" r:id="rId2"/>
    <sheet name="strana 8" sheetId="3" r:id="rId3"/>
    <sheet name="sociál věci" sheetId="4" r:id="rId4"/>
    <sheet name="strana 18" sheetId="5" r:id="rId5"/>
    <sheet name="kultura" sheetId="6" r:id="rId6"/>
    <sheet name="cestovní ruch" sheetId="7" r:id="rId7"/>
    <sheet name="strana 26" sheetId="8" r:id="rId8"/>
    <sheet name="doprava " sheetId="9" r:id="rId9"/>
    <sheet name="strana 28" sheetId="10" r:id="rId10"/>
  </sheets>
  <definedNames>
    <definedName name="_xlnm.Print_Titles" localSheetId="0">'školství'!$4:$6</definedName>
    <definedName name="_xlnm.Print_Area" localSheetId="6">'cestovní ruch'!$A$1:$B$27</definedName>
    <definedName name="_xlnm.Print_Area" localSheetId="8">'doprava '!$A$1:$B$27</definedName>
    <definedName name="_xlnm.Print_Area" localSheetId="5">'kultura'!$A$1:$B$311</definedName>
  </definedNames>
  <calcPr fullCalcOnLoad="1"/>
</workbook>
</file>

<file path=xl/sharedStrings.xml><?xml version="1.0" encoding="utf-8"?>
<sst xmlns="http://schemas.openxmlformats.org/spreadsheetml/2006/main" count="918" uniqueCount="273">
  <si>
    <t>Zařízení</t>
  </si>
  <si>
    <t>Gymnázium Č.Krumlov, Chvalšinská 112</t>
  </si>
  <si>
    <t>ZUŠ Kaplice, Linecká 2</t>
  </si>
  <si>
    <t>ZUŠ Velešín, U Hriště 527</t>
  </si>
  <si>
    <t>DDM Č.Krumlov, Linecká 67</t>
  </si>
  <si>
    <t>Gymnázium V.Nováka, J.Hradec, Husova</t>
  </si>
  <si>
    <t>ZUŠ, Třeboň, Hradební</t>
  </si>
  <si>
    <t>ZUŠ, Dačice, Antonínská</t>
  </si>
  <si>
    <t>ZUŠ V. Nováka, J.Hradec, Janderova</t>
  </si>
  <si>
    <t>DDM, J.Hradec, Růžová</t>
  </si>
  <si>
    <t>Gymnázium, Písek, Komenského</t>
  </si>
  <si>
    <t xml:space="preserve">Gymnázium, Milevsko, Masarykova </t>
  </si>
  <si>
    <t>Základní umělecká škola, Písek, Šrámkova</t>
  </si>
  <si>
    <t>Základní umělecká škola, Milevsko, Libušina</t>
  </si>
  <si>
    <t>Školní rybářství, Protivín, Masarykovo náměstí</t>
  </si>
  <si>
    <t>Gymnázium Strakonice, Máchova</t>
  </si>
  <si>
    <t>VOŠ a SPŠ Strakonice, Želivského</t>
  </si>
  <si>
    <t>VOŠ a SPŠ Volyně, Resslova</t>
  </si>
  <si>
    <t>SOŠ Blatná, V Jezárkách</t>
  </si>
  <si>
    <t>SRŠ a VOŠ Vodňany, Zátiší</t>
  </si>
  <si>
    <t>SOU Blatná, U Sladovny</t>
  </si>
  <si>
    <t>ZUŠ Strakonice, Kochana z Prachové</t>
  </si>
  <si>
    <t>ZUŠ Vodňany, náměstí Svobody</t>
  </si>
  <si>
    <t>ZUŠ Volyně, Palackého</t>
  </si>
  <si>
    <t>DDM Blatná, Palackého</t>
  </si>
  <si>
    <t>DDM Strakonice, Na Ohradě</t>
  </si>
  <si>
    <t>Školní jídelna Volyně, Školní</t>
  </si>
  <si>
    <t>Gymnázium Prachatice, Zlatá stezka 137</t>
  </si>
  <si>
    <t>OA a Gymnázium Vimperk, Pivovarská 69</t>
  </si>
  <si>
    <t>VOŠS a SPgŠ Prachatice, Zahradní 249</t>
  </si>
  <si>
    <t>SOU a U Netolice, Václavská 92</t>
  </si>
  <si>
    <t>ZUŠ Prachatice, Husova 110</t>
  </si>
  <si>
    <t>ZUŠ Vimperk, Smetanova 405</t>
  </si>
  <si>
    <t>Celkem kraj</t>
  </si>
  <si>
    <t>Celkem JH</t>
  </si>
  <si>
    <t>Celkem ČK</t>
  </si>
  <si>
    <t>Celkem PI</t>
  </si>
  <si>
    <t>Celkem ST</t>
  </si>
  <si>
    <t>Celkem PT</t>
  </si>
  <si>
    <t>Celkem TA</t>
  </si>
  <si>
    <t>DDM Prachatice</t>
  </si>
  <si>
    <t>SŠ a Jazyková škola Volyně, Lidická</t>
  </si>
  <si>
    <t>SŠ  řemesel a služeb Strakonice, Zvolenská</t>
  </si>
  <si>
    <t>ZŠ a MŠ  Strakonice, Plánkova</t>
  </si>
  <si>
    <t>Základní škola Blatná, Holečkova</t>
  </si>
  <si>
    <t>Základní škola Vodňany, náměstí 5.května</t>
  </si>
  <si>
    <t>ZŠ při DPL Opařany 160</t>
  </si>
  <si>
    <t>Gymnázium, SOŠ ek. a SOU Kaplice, Pohorská 86</t>
  </si>
  <si>
    <t>SZOŠ a SOU Č.Krumlov, Tavírna 342</t>
  </si>
  <si>
    <t>SOŠ strojní a elektrotech.,U Hřiště 527, Velešín</t>
  </si>
  <si>
    <t>ZŠ a PŠ Kaplice, Omlenická 436</t>
  </si>
  <si>
    <t>ZŠ Č.Krumlov, Kaplická 151</t>
  </si>
  <si>
    <t>ZŠ praktická Loučovice,  Loučovice 51</t>
  </si>
  <si>
    <t>DD a ZŠ a ŠJ Horní Planá, Sídliště Míru 40</t>
  </si>
  <si>
    <t>SŠ Vimperk,  Nerudova 267</t>
  </si>
  <si>
    <t>ZŠ Prachatice, Zlatá stezka 387</t>
  </si>
  <si>
    <t>DD, ZŠ a ŠJ Žíchovec, Žíchovec 17</t>
  </si>
  <si>
    <t>OA T.G.M. a JŠ, Jindřichův Hradec, Husova</t>
  </si>
  <si>
    <t>SOŠ a SOU, J.Hradec, Jáchymova</t>
  </si>
  <si>
    <t>SŠTO, Dačice, Strojírenská</t>
  </si>
  <si>
    <t>SŠ, České Velenice, Revoluční</t>
  </si>
  <si>
    <t>SOU zeměd. a služeb, Dačice, nám. Republiky</t>
  </si>
  <si>
    <t>SOŠ a SOU Třeboň, Vrchlického</t>
  </si>
  <si>
    <t>Základní škola, Dačice, Neulingerova</t>
  </si>
  <si>
    <t>MŠ,ZŠ a prakt. škola, J.Hradec, Jarošovská</t>
  </si>
  <si>
    <t>Základní škola praktická, Třeboň, Jiráskova</t>
  </si>
  <si>
    <t xml:space="preserve">Obchodní akademie a JŠ, Písek, Karlova </t>
  </si>
  <si>
    <t>Domov mládeže a ŠJ, Písek, Budějovická</t>
  </si>
  <si>
    <t xml:space="preserve">SOŠ a SOU Hněvkovice </t>
  </si>
  <si>
    <t xml:space="preserve">ZŠ a PŠ Trhové Sviny, Nové Město </t>
  </si>
  <si>
    <t>z toho</t>
  </si>
  <si>
    <t>fond odměn</t>
  </si>
  <si>
    <t>fond rezervní</t>
  </si>
  <si>
    <t>doplňková činnost</t>
  </si>
  <si>
    <t>SOŠ a SOU Milevsko, Čs. Armády 777</t>
  </si>
  <si>
    <t xml:space="preserve">hlavní činnost      </t>
  </si>
  <si>
    <t>Celkem ČB</t>
  </si>
  <si>
    <t>úroky</t>
  </si>
  <si>
    <t xml:space="preserve">DD, MŠ, ZŠ, PŠ, ŠJ, ŠD, ŠK a př. st. ZŠ sp. Písek, Šobrova </t>
  </si>
  <si>
    <t>Výsledek hospodaření po zdanění</t>
  </si>
  <si>
    <t xml:space="preserve">Celkem                  </t>
  </si>
  <si>
    <t>Náklady celkem</t>
  </si>
  <si>
    <t>SOŠ elektr.-COP, Hluboká nad Vlt.</t>
  </si>
  <si>
    <t>Dětský domov a ŠJ Boršov nad Vlt.</t>
  </si>
  <si>
    <t>SUPŠ Sv. Anežky Č.Krumlov, Tavírna 109</t>
  </si>
  <si>
    <t>ZUŠ Český Krumlov, Kostelní 162</t>
  </si>
  <si>
    <t>DDM Kaplice, Omlenická 436</t>
  </si>
  <si>
    <t>Gymnázium Třeboň, Na Sadech</t>
  </si>
  <si>
    <t>Gymnázium Dačice, Boženy Němcové</t>
  </si>
  <si>
    <t>OA Třeboň, Táboritská</t>
  </si>
  <si>
    <t>SZŠ J.Hradec, Klášterská</t>
  </si>
  <si>
    <t xml:space="preserve">Stř. zem. škola, Písek, Čelakovského </t>
  </si>
  <si>
    <t xml:space="preserve">Stř. zdrav. škola, Písek, Národní svobody </t>
  </si>
  <si>
    <t>Stř. prům. škola a VOŠ, Písek, Karla Čapka</t>
  </si>
  <si>
    <t xml:space="preserve">VOŠL a Střed. les. škola, Písek, Lesnická </t>
  </si>
  <si>
    <t xml:space="preserve">SOŠ a SOU Písek, Komenského </t>
  </si>
  <si>
    <t>Dětský domov a ŠJ,  Zvíkovské Podhradí</t>
  </si>
  <si>
    <t>DD, ZŠ, ŠJ a ŠD Volyně, Školní</t>
  </si>
  <si>
    <t>ZUŠ Blatná, J. P. Koubka</t>
  </si>
  <si>
    <t>ZŠ praktická Vimperk, 1. máje 127</t>
  </si>
  <si>
    <t>Gymnázium Tábor nám. Fr. Křížíka</t>
  </si>
  <si>
    <t>Gymnázium Soběslav Dr. E. Beneše</t>
  </si>
  <si>
    <t>OA a VOŠ  Tábor, Jiráskova</t>
  </si>
  <si>
    <t>SPŠ strojnická a stavební Tábor, Komenského</t>
  </si>
  <si>
    <t>SZŠ Tábor, Mostecká</t>
  </si>
  <si>
    <t>VOŠ a SZeŠ, Tábor, nám.T. G. Masaryka</t>
  </si>
  <si>
    <t>SOŠ OTŽP Veselí nad Luž., Blatské sídl.</t>
  </si>
  <si>
    <t>SOU spojů a inform. Tábor, Bydlinského</t>
  </si>
  <si>
    <t>SŠ obch.,služ., řemesel a JŠ, Tábor Bydlinského</t>
  </si>
  <si>
    <t>VOŠ, SŠ, COP Sez. Ústí, Budějovická</t>
  </si>
  <si>
    <t>SOU technické a U Soběslav, Jiráskova</t>
  </si>
  <si>
    <t>OU, PrŠ a ZŠ Soběslav, Wilsonova</t>
  </si>
  <si>
    <t>MŠ a ZŠ Tábor, tř. Čs. armády</t>
  </si>
  <si>
    <t>DD, ZŠ a ŠJ, Radenín 1</t>
  </si>
  <si>
    <t>ZUŠ O.Nedbala Tábor, Martínka Húsky</t>
  </si>
  <si>
    <t>ZUŠ V.Pichla, Bechyně, Klášterní</t>
  </si>
  <si>
    <t>ZUŠ Sez. Ústí, Školní nám.</t>
  </si>
  <si>
    <t>ZUŠ Soběslav, Školní náměstí</t>
  </si>
  <si>
    <t>ZUŠ Veselí nad Luž., nám.T. G. Masaryka</t>
  </si>
  <si>
    <t>DDM Tábor, Tržní náměstí</t>
  </si>
  <si>
    <t>DDM Soběslav, Na Pršíně</t>
  </si>
  <si>
    <t>(v Kč)</t>
  </si>
  <si>
    <r>
      <t xml:space="preserve">Výnosy celkem </t>
    </r>
    <r>
      <rPr>
        <sz val="10"/>
        <rFont val="Times New Roman CE"/>
        <family val="1"/>
      </rPr>
      <t xml:space="preserve">(včetně všech dotací)               </t>
    </r>
    <r>
      <rPr>
        <b/>
        <sz val="10"/>
        <rFont val="Times New Roman CE"/>
        <family val="1"/>
      </rPr>
      <t>*</t>
    </r>
  </si>
  <si>
    <t>SŠ rybářská a vodohospodářská .Krčína, Třeboň, Táboritská 941</t>
  </si>
  <si>
    <t>Střední uměleckoprůmyslová škola, Bechyně, Písecká</t>
  </si>
  <si>
    <t>Dům dětí a mládeže, Písek, Švantlova</t>
  </si>
  <si>
    <r>
      <t xml:space="preserve">Vlastní výnosy       </t>
    </r>
    <r>
      <rPr>
        <sz val="10"/>
        <rFont val="Times New Roman CE"/>
        <family val="1"/>
      </rPr>
      <t>(bez dotací)        **</t>
    </r>
  </si>
  <si>
    <t>*    Ve výnosech je proúčtováno použití investičního fondu, rezervního fondu a fondu odměn.</t>
  </si>
  <si>
    <t xml:space="preserve">      Výsledek hospodaření se rozděluje hlavně do rezervního fondu, z něhož se dofinancovává provoz.</t>
  </si>
  <si>
    <t>Příloha č. 2</t>
  </si>
  <si>
    <r>
      <t xml:space="preserve">Tržby z prodeje </t>
    </r>
    <r>
      <rPr>
        <sz val="10"/>
        <rFont val="Times New Roman CE"/>
        <family val="1"/>
      </rPr>
      <t>movitého</t>
    </r>
    <r>
      <rPr>
        <b/>
        <sz val="10"/>
        <rFont val="Times New Roman CE"/>
        <family val="1"/>
      </rPr>
      <t xml:space="preserve"> majetku</t>
    </r>
  </si>
  <si>
    <t xml:space="preserve">      Dále jsou ve výnosech zaúčtovány dotace a příspěvky na sport, příspěvky z jiných ORJ kraje a dotace poskytnuté od jiných subjektů.</t>
  </si>
  <si>
    <t>výnosy z činnosti, tzn. např. úhrada potravin a stravného v jídelnách a za ubytování na domovech mládeže, platby ošetřovného</t>
  </si>
  <si>
    <t xml:space="preserve">        dětským domovům, školné v ZUŠ, DDM apod., které zpětně slouží k pokrytí nákladů  (pozn.: ZUŠ od kraje nedostávají </t>
  </si>
  <si>
    <t xml:space="preserve">        žádný příspěvek na provoz)</t>
  </si>
  <si>
    <t>Přehled dosažených výsledků a hospodaření škol a školských zařízení za rok 2011</t>
  </si>
  <si>
    <t xml:space="preserve">      Provozní náklady /bez nákladů hrazených ze státního rozpočtu/ škol a školských zařízení činí ročně cca 866 mil. Kč, krajem bylo na provoz v roce 2011 poskytnuto 469 mil. Kč.</t>
  </si>
  <si>
    <t>** Vlastní výnosy zahrnují:</t>
  </si>
  <si>
    <t>čerpání fondů</t>
  </si>
  <si>
    <t>ostatní výnosy z činnosti</t>
  </si>
  <si>
    <t>výnosy z prodeje materiálu</t>
  </si>
  <si>
    <r>
      <t xml:space="preserve">Rozdělení VH do fondů </t>
    </r>
    <r>
      <rPr>
        <sz val="9"/>
        <rFont val="Times New Roman CE"/>
        <family val="0"/>
      </rPr>
      <t>usn.č.301,302/212/2012/ RK z 27.3.2012</t>
    </r>
  </si>
  <si>
    <t>výnosy z prodeje dlouhodobého  hmot. a  nehmot. majetku kromě pozemků (výnosy z prod. nemov. majetku jsou příjmem OHMS )</t>
  </si>
  <si>
    <t>Gymnázium J.V.Jirsíka, Č.B.</t>
  </si>
  <si>
    <t>VOŠ, SPŠ aut.a tech., Č.B.</t>
  </si>
  <si>
    <t>Základní škola logopedická,                                        Týn nad Vlt.</t>
  </si>
  <si>
    <t>Gymnázium, Jírovcova 8, Č.B.</t>
  </si>
  <si>
    <t>Gymnázium, Česká 64, Č.B.</t>
  </si>
  <si>
    <t>Gymnázium, Školní 995, Trhové Sviny</t>
  </si>
  <si>
    <t>Gymnázium, Havlíčkova 13, Týn n/Vlt.</t>
  </si>
  <si>
    <t>Gymnázium olymp. nadějí,  E.Destinové,  Č. B.</t>
  </si>
  <si>
    <t>Obchodní akademie,  Husova 1, Č.B.</t>
  </si>
  <si>
    <t>SOŠ vet., mech., zahr.a JŠ s PSJZ,  Rudolfovská 92, Č.B.</t>
  </si>
  <si>
    <t>SPŠ strojní a el., Dukelská 13, Č.B.</t>
  </si>
  <si>
    <t>SPŠ stavební,  Resslova 2, Č.B.</t>
  </si>
  <si>
    <t>Konzervatoř, Kanovnická 22, Č.B.</t>
  </si>
  <si>
    <t>SZdŠ a VZdŠ,  Husova 3, Č.B.</t>
  </si>
  <si>
    <t>SOŠ, SOU a U, Školní 709,                                          Trhové Sviny</t>
  </si>
  <si>
    <t>SŠ cest.ruchu a VOŠ,                                                                      Senovážné náměstí 12, Č.B.</t>
  </si>
  <si>
    <t>SŠ OSaP,  Kněžskodvorská 33/A, Č.B.</t>
  </si>
  <si>
    <t>SŠ obchodní,  Husova 9, Č.B.</t>
  </si>
  <si>
    <t>ISŠ stavební, Nerudova 59, Č.B.</t>
  </si>
  <si>
    <t>SOU, tř. 5. května 3, Lišov</t>
  </si>
  <si>
    <t>MŠ, ZŠ a PŠ,  Štítného 3, Č.B.</t>
  </si>
  <si>
    <t>MŠ pro zrak.post.,  Zach. 5, Č.B.</t>
  </si>
  <si>
    <t>Domov mládeže a ŠJ,  U Hvízdala 4, Č.B.</t>
  </si>
  <si>
    <t>Domov mládeže a ŠJ, Holečkova 2, Č.B.</t>
  </si>
  <si>
    <t>ZUŠ B. Jeremiáše,  Otakarova 43, Č.B.</t>
  </si>
  <si>
    <t>ZUŠ,  Piaristické náměstí 1, Č.B.</t>
  </si>
  <si>
    <t>ZUŠ,  Sokolská 1052, Trhové Sviny</t>
  </si>
  <si>
    <t>DDM, U Zimního stadionu 1, Č.B.</t>
  </si>
  <si>
    <t>PPP, Nerudova 59, Č.B.</t>
  </si>
  <si>
    <t>Zař. pro DVPP a SSŠ, Nemanická 7, Č.B.</t>
  </si>
  <si>
    <t>Přehled dosažených výsledků organizací cestovního ruchu v roce 2011</t>
  </si>
  <si>
    <t xml:space="preserve">Jihočeská centrála cestovního ruchu </t>
  </si>
  <si>
    <t>Přehled hospodaření v Kč:</t>
  </si>
  <si>
    <t xml:space="preserve">Náklady                                                                                </t>
  </si>
  <si>
    <t>Výnosy</t>
  </si>
  <si>
    <t>z toho provozní příspěvek</t>
  </si>
  <si>
    <t xml:space="preserve">Hospodářský výsledek po zdanění          </t>
  </si>
  <si>
    <t>Investiční příspěvek</t>
  </si>
  <si>
    <t>Majetek:</t>
  </si>
  <si>
    <t>Dlouhodobý hmotný</t>
  </si>
  <si>
    <t>Drobný dlouhodobý</t>
  </si>
  <si>
    <t>Finanční majetek:</t>
  </si>
  <si>
    <t>Běžný účet (Kč + EUR k 31.12.2011)</t>
  </si>
  <si>
    <t>FKSP</t>
  </si>
  <si>
    <t>Peněžní fondy:</t>
  </si>
  <si>
    <t>Odměn</t>
  </si>
  <si>
    <t>Rezervní</t>
  </si>
  <si>
    <t>Investiční</t>
  </si>
  <si>
    <t xml:space="preserve">Pohledávky - Odběratelé </t>
  </si>
  <si>
    <t>Závazky - Dodavatelé</t>
  </si>
  <si>
    <t xml:space="preserve">Hospodářský výsledek činí zisk ve výši </t>
  </si>
  <si>
    <t xml:space="preserve">Tento objem byl přidělen: </t>
  </si>
  <si>
    <t>do fondu odměn ve výši</t>
  </si>
  <si>
    <t>do rezervního fondu ve výši</t>
  </si>
  <si>
    <t>Přehled dosažených výsledků organizací kultury v roce 2011</t>
  </si>
  <si>
    <r>
      <t>Jihočeská vědecká knihovna v Českých Budějovicích</t>
    </r>
    <r>
      <rPr>
        <sz val="11"/>
        <color indexed="8"/>
        <rFont val="Times New Roman CE"/>
        <family val="1"/>
      </rPr>
      <t xml:space="preserve"> </t>
    </r>
  </si>
  <si>
    <t>Běžný účet</t>
  </si>
  <si>
    <t>Tento objem bude přidělen:</t>
  </si>
  <si>
    <t xml:space="preserve">Hvězdárna a planetárium České Budějovice s pobočkou na Kleti </t>
  </si>
  <si>
    <t>Zoologická zahrada Ohrada Hluboká nad Vltavou</t>
  </si>
  <si>
    <t>z toho provozní provozní příspěvek</t>
  </si>
  <si>
    <t>a následně převeden do fondu investičního</t>
  </si>
  <si>
    <t xml:space="preserve">Divadlo Oskara Nedbala Tábor </t>
  </si>
  <si>
    <t>Jihočeská komorní filharmonie České Budějovice</t>
  </si>
  <si>
    <t xml:space="preserve">Alšova jihočeská galerie v Hluboké nad Vltavou </t>
  </si>
  <si>
    <t>Jihočeské muzeum v Českých Budějovicích</t>
  </si>
  <si>
    <r>
      <t>Prácheňské muzeum v Písku</t>
    </r>
    <r>
      <rPr>
        <sz val="11"/>
        <color indexed="8"/>
        <rFont val="Times New Roman CE"/>
        <family val="1"/>
      </rPr>
      <t xml:space="preserve"> </t>
    </r>
  </si>
  <si>
    <t xml:space="preserve">Muzeum Jindřichohradecka </t>
  </si>
  <si>
    <t xml:space="preserve">  </t>
  </si>
  <si>
    <t xml:space="preserve">Regionální muzeum v Českém Krumlově </t>
  </si>
  <si>
    <t>Hospodářský výsledek činí</t>
  </si>
  <si>
    <r>
      <t>Prachatické muzeum</t>
    </r>
    <r>
      <rPr>
        <sz val="11"/>
        <color indexed="8"/>
        <rFont val="Times New Roman CE"/>
        <family val="1"/>
      </rPr>
      <t xml:space="preserve"> </t>
    </r>
  </si>
  <si>
    <t xml:space="preserve">Tento objem bude řešen: </t>
  </si>
  <si>
    <t xml:space="preserve">Muzeum středního Pootaví Strakonice </t>
  </si>
  <si>
    <t>Přehled dosažených výsledků organizací dopravy v roce 2011</t>
  </si>
  <si>
    <t>Správa a údržba silnic Jihočeského kraje</t>
  </si>
  <si>
    <t>Ostatní běžné účty</t>
  </si>
  <si>
    <t>Tento objem byl přidělen:</t>
  </si>
  <si>
    <t>Přehled dosažených výsledků organizací zdravotnictví v roce 2011</t>
  </si>
  <si>
    <t>Psychiatrická léčebna Lnáře</t>
  </si>
  <si>
    <t>Náklady</t>
  </si>
  <si>
    <t>Hospodářský výsledek po zdanění</t>
  </si>
  <si>
    <t>Finanční a peněžní fondy celkem</t>
  </si>
  <si>
    <t xml:space="preserve"> z toho Fond reprodukce majetku</t>
  </si>
  <si>
    <t>Finanční majetek celkem</t>
  </si>
  <si>
    <t>Odpisy</t>
  </si>
  <si>
    <t xml:space="preserve">Dlouhodobý nehmotný majetek                             </t>
  </si>
  <si>
    <t xml:space="preserve">Dlouhodobý hmotný majetek                                   </t>
  </si>
  <si>
    <t>Závazky celkem</t>
  </si>
  <si>
    <t>Pohledávky celkem</t>
  </si>
  <si>
    <t xml:space="preserve">Hospodářský výsledek činí ztrátu ve výši  </t>
  </si>
  <si>
    <t>Tento objem byl řešen:</t>
  </si>
  <si>
    <t>ztráta bude kryta z rezervního fondu</t>
  </si>
  <si>
    <t>neuhrazená ztráta minulých let</t>
  </si>
  <si>
    <t>Zdravotnická záchranná služba Jihočeského kraje</t>
  </si>
  <si>
    <t xml:space="preserve">Dlouhodobý nehmotný majetek                              </t>
  </si>
  <si>
    <t xml:space="preserve">Dlouhodobý hmotný majetek                            </t>
  </si>
  <si>
    <t xml:space="preserve">Hospodářský výsledek činí zisk ve výši  </t>
  </si>
  <si>
    <t>přidělen do rezervního fondu ve výši</t>
  </si>
  <si>
    <t>Přehled dosažených výsledků organizací v sociální oblasti v roce 2011</t>
  </si>
  <si>
    <t>Domov důchodců Dobrá Voda</t>
  </si>
  <si>
    <t>Příspěvky a dotace na provoz</t>
  </si>
  <si>
    <t xml:space="preserve">Hospodářský výsledek po zdanění                                </t>
  </si>
  <si>
    <t>Fond reprodukce majetku</t>
  </si>
  <si>
    <t>Dlouhodobý nehmotný majetek</t>
  </si>
  <si>
    <t>Dlouhodobý hmotný majetek</t>
  </si>
  <si>
    <t>Počet lůžek (ks)</t>
  </si>
  <si>
    <t>Hospodářský výsledek činí zisk ve výši</t>
  </si>
  <si>
    <t>do rezervní fondu ve výši</t>
  </si>
  <si>
    <t>úhrada zhoršeného výsledku minulých let</t>
  </si>
  <si>
    <t>Domov pro seniory Světlo</t>
  </si>
  <si>
    <t>Domov důchodců Horní Planá</t>
  </si>
  <si>
    <t>Hospodářský výsledek činí ztrátu ve výši</t>
  </si>
  <si>
    <t>Domov pro seniory Horní Stropnice</t>
  </si>
  <si>
    <t>Domov pro seniory Chvalkov</t>
  </si>
  <si>
    <t>Hospodářský výsledek ve výši</t>
  </si>
  <si>
    <t>Domov pro seniory Kaplice</t>
  </si>
  <si>
    <t>Domov pro seniory Stachy - Kůsov</t>
  </si>
  <si>
    <t>Domov seniorů Mistra Křišťana Prachatice</t>
  </si>
  <si>
    <t>Domov pro seniory Bechyně</t>
  </si>
  <si>
    <t>Domov pro seniory Budislav</t>
  </si>
  <si>
    <t>Domov pro seniory Chýnov</t>
  </si>
  <si>
    <t>Domov Libníč a Centrum sociálních služeb Empatie</t>
  </si>
  <si>
    <t>Domov pro osoby se zdravotním postižením Zběšičky</t>
  </si>
  <si>
    <t>Domov pro osoby se zdravotním postižením Osek</t>
  </si>
  <si>
    <t>Domov PETRA Mačkov</t>
  </si>
  <si>
    <t>Bobelovka - Centrum pobytových a ambulantních sociálních služeb</t>
  </si>
  <si>
    <t>Denní a týdenní stacionář Klíček</t>
  </si>
  <si>
    <t>Centrum sociálních služeb Jindřichův Hradec</t>
  </si>
  <si>
    <t>Hospodářský výsledek  činí zisk ve výši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</si>
</sst>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.000"/>
    <numFmt numFmtId="170" formatCode="#,##0.0000"/>
    <numFmt numFmtId="171" formatCode="#,##0.000000"/>
    <numFmt numFmtId="172" formatCode="[$€-2]\ #\ ##,000_);[Red]\([$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b/>
      <sz val="11"/>
      <color indexed="8"/>
      <name val="Times New Roman CE"/>
      <family val="1"/>
    </font>
    <font>
      <u val="single"/>
      <sz val="11"/>
      <color indexed="8"/>
      <name val="Times New Roman CE"/>
      <family val="1"/>
    </font>
    <font>
      <sz val="11"/>
      <color indexed="10"/>
      <name val="Times New Roman CE"/>
      <family val="1"/>
    </font>
    <font>
      <sz val="11"/>
      <color indexed="8"/>
      <name val="Times New Roman CE"/>
      <family val="1"/>
    </font>
    <font>
      <b/>
      <u val="single"/>
      <sz val="11"/>
      <name val="Times New Roman CE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u val="single"/>
      <sz val="11"/>
      <name val="Times New Roman CE"/>
      <family val="1"/>
    </font>
    <font>
      <sz val="11"/>
      <name val="Times New Roman Baltic"/>
      <family val="1"/>
    </font>
    <font>
      <sz val="10"/>
      <color indexed="10"/>
      <name val="Arial CE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 CE"/>
      <family val="1"/>
    </font>
    <font>
      <sz val="11"/>
      <color theme="1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3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15" xfId="0" applyFont="1" applyBorder="1" applyAlignment="1">
      <alignment vertical="center" wrapText="1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4" fontId="27" fillId="0" borderId="11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4" fontId="28" fillId="0" borderId="13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4" fontId="27" fillId="0" borderId="16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4" fontId="27" fillId="0" borderId="20" xfId="0" applyNumberFormat="1" applyFont="1" applyFill="1" applyBorder="1" applyAlignment="1">
      <alignment vertical="center"/>
    </xf>
    <xf numFmtId="4" fontId="28" fillId="0" borderId="13" xfId="0" applyNumberFormat="1" applyFont="1" applyFill="1" applyBorder="1" applyAlignment="1">
      <alignment vertical="center"/>
    </xf>
    <xf numFmtId="4" fontId="3" fillId="0" borderId="15" xfId="0" applyNumberFormat="1" applyFont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/>
    </xf>
    <xf numFmtId="4" fontId="3" fillId="24" borderId="18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8" fillId="0" borderId="20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 wrapText="1"/>
    </xf>
    <xf numFmtId="4" fontId="28" fillId="0" borderId="23" xfId="0" applyNumberFormat="1" applyFont="1" applyFill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3" fontId="6" fillId="0" borderId="25" xfId="0" applyNumberFormat="1" applyFont="1" applyFill="1" applyBorder="1" applyAlignment="1">
      <alignment vertical="center" wrapText="1"/>
    </xf>
    <xf numFmtId="4" fontId="48" fillId="0" borderId="17" xfId="0" applyNumberFormat="1" applyFont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 wrapText="1"/>
    </xf>
    <xf numFmtId="4" fontId="48" fillId="0" borderId="20" xfId="0" applyNumberFormat="1" applyFont="1" applyFill="1" applyBorder="1" applyAlignment="1">
      <alignment vertical="center"/>
    </xf>
    <xf numFmtId="4" fontId="48" fillId="0" borderId="2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 wrapText="1"/>
    </xf>
    <xf numFmtId="0" fontId="3" fillId="24" borderId="18" xfId="0" applyFont="1" applyFill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4" fontId="28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 wrapText="1"/>
    </xf>
    <xf numFmtId="4" fontId="6" fillId="0" borderId="29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0" fontId="5" fillId="0" borderId="0" xfId="48" applyFont="1" applyFill="1" applyAlignment="1">
      <alignment vertical="center"/>
      <protection/>
    </xf>
    <xf numFmtId="0" fontId="4" fillId="0" borderId="0" xfId="48" applyFont="1" applyFill="1" applyAlignment="1">
      <alignment horizontal="right" vertical="center"/>
      <protection/>
    </xf>
    <xf numFmtId="4" fontId="4" fillId="0" borderId="0" xfId="48" applyNumberFormat="1" applyFont="1" applyFill="1" applyAlignment="1">
      <alignment vertical="center"/>
      <protection/>
    </xf>
    <xf numFmtId="0" fontId="4" fillId="0" borderId="0" xfId="48" applyFont="1" applyFill="1" applyAlignment="1">
      <alignment vertical="center"/>
      <protection/>
    </xf>
    <xf numFmtId="0" fontId="29" fillId="0" borderId="0" xfId="48" applyFont="1" applyFill="1" applyAlignment="1">
      <alignment vertical="center"/>
      <protection/>
    </xf>
    <xf numFmtId="0" fontId="29" fillId="0" borderId="0" xfId="48" applyFont="1" applyFill="1" applyAlignment="1">
      <alignment horizontal="right" vertical="center"/>
      <protection/>
    </xf>
    <xf numFmtId="4" fontId="29" fillId="0" borderId="0" xfId="48" applyNumberFormat="1" applyFont="1" applyFill="1" applyAlignment="1">
      <alignment vertical="center"/>
      <protection/>
    </xf>
    <xf numFmtId="0" fontId="30" fillId="0" borderId="0" xfId="48" applyFont="1" applyFill="1" applyAlignment="1">
      <alignment horizontal="left" vertical="center"/>
      <protection/>
    </xf>
    <xf numFmtId="0" fontId="31" fillId="0" borderId="0" xfId="48" applyFont="1" applyFill="1" applyAlignment="1">
      <alignment horizontal="justify" vertical="center"/>
      <protection/>
    </xf>
    <xf numFmtId="0" fontId="32" fillId="0" borderId="0" xfId="48" applyFont="1" applyFill="1" applyAlignment="1">
      <alignment horizontal="right" vertical="center"/>
      <protection/>
    </xf>
    <xf numFmtId="0" fontId="30" fillId="0" borderId="0" xfId="48" applyFont="1" applyFill="1" applyAlignment="1">
      <alignment horizontal="justify" vertical="center"/>
      <protection/>
    </xf>
    <xf numFmtId="4" fontId="29" fillId="0" borderId="0" xfId="48" applyNumberFormat="1" applyFont="1" applyFill="1" applyAlignment="1">
      <alignment horizontal="right" vertical="center"/>
      <protection/>
    </xf>
    <xf numFmtId="0" fontId="30" fillId="0" borderId="0" xfId="0" applyFont="1" applyFill="1" applyAlignment="1">
      <alignment horizontal="justify" vertical="center"/>
    </xf>
    <xf numFmtId="0" fontId="33" fillId="0" borderId="0" xfId="48" applyFont="1" applyFill="1" applyAlignment="1">
      <alignment horizontal="justify" vertical="center"/>
      <protection/>
    </xf>
    <xf numFmtId="0" fontId="30" fillId="0" borderId="0" xfId="47" applyFont="1" applyFill="1" applyAlignment="1">
      <alignment horizontal="justify" vertical="center"/>
      <protection/>
    </xf>
    <xf numFmtId="0" fontId="31" fillId="0" borderId="0" xfId="47" applyFont="1" applyAlignment="1">
      <alignment horizontal="justify" vertical="center"/>
      <protection/>
    </xf>
    <xf numFmtId="0" fontId="33" fillId="0" borderId="0" xfId="47" applyFont="1" applyAlignment="1">
      <alignment horizontal="justify" vertical="center"/>
      <protection/>
    </xf>
    <xf numFmtId="49" fontId="33" fillId="0" borderId="0" xfId="48" applyNumberFormat="1" applyFont="1" applyFill="1" applyAlignment="1">
      <alignment horizontal="justify" vertical="center"/>
      <protection/>
    </xf>
    <xf numFmtId="4" fontId="32" fillId="0" borderId="0" xfId="48" applyNumberFormat="1" applyFont="1" applyFill="1" applyAlignment="1">
      <alignment horizontal="right" vertical="center"/>
      <protection/>
    </xf>
    <xf numFmtId="0" fontId="23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justify" vertical="center"/>
    </xf>
    <xf numFmtId="4" fontId="33" fillId="0" borderId="0" xfId="0" applyNumberFormat="1" applyFont="1" applyFill="1" applyAlignment="1">
      <alignment horizontal="right" vertical="center"/>
    </xf>
    <xf numFmtId="0" fontId="33" fillId="0" borderId="0" xfId="0" applyFont="1" applyFill="1" applyAlignment="1">
      <alignment horizontal="justify" vertical="center"/>
    </xf>
    <xf numFmtId="49" fontId="33" fillId="0" borderId="0" xfId="0" applyNumberFormat="1" applyFont="1" applyFill="1" applyAlignment="1">
      <alignment horizontal="justify" vertical="center"/>
    </xf>
    <xf numFmtId="4" fontId="29" fillId="0" borderId="0" xfId="0" applyNumberFormat="1" applyFont="1" applyFill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4" fontId="35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justify"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justify" vertical="center"/>
    </xf>
    <xf numFmtId="0" fontId="36" fillId="0" borderId="0" xfId="0" applyFont="1" applyFill="1" applyAlignment="1">
      <alignment horizontal="justify" vertical="center"/>
    </xf>
    <xf numFmtId="0" fontId="29" fillId="0" borderId="0" xfId="0" applyFont="1" applyFill="1" applyAlignment="1">
      <alignment horizontal="justify" vertical="center"/>
    </xf>
    <xf numFmtId="4" fontId="38" fillId="0" borderId="0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4" fontId="5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4" fontId="33" fillId="0" borderId="0" xfId="0" applyNumberFormat="1" applyFont="1" applyFill="1" applyAlignment="1">
      <alignment horizontal="right" vertical="center"/>
    </xf>
    <xf numFmtId="4" fontId="29" fillId="0" borderId="0" xfId="0" applyNumberFormat="1" applyFont="1" applyFill="1" applyAlignment="1">
      <alignment horizontal="right" vertical="center"/>
    </xf>
    <xf numFmtId="4" fontId="3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29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1" fillId="0" borderId="0" xfId="0" applyFont="1" applyAlignment="1">
      <alignment horizontal="justify" vertical="center"/>
    </xf>
    <xf numFmtId="4" fontId="49" fillId="0" borderId="0" xfId="0" applyNumberFormat="1" applyFont="1" applyAlignment="1">
      <alignment/>
    </xf>
    <xf numFmtId="0" fontId="39" fillId="0" borderId="0" xfId="0" applyFont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0" fontId="35" fillId="0" borderId="0" xfId="0" applyFont="1" applyAlignment="1">
      <alignment wrapText="1"/>
    </xf>
    <xf numFmtId="0" fontId="43" fillId="0" borderId="0" xfId="0" applyFont="1" applyFill="1" applyAlignment="1">
      <alignment horizontal="justify" vertical="center"/>
    </xf>
    <xf numFmtId="4" fontId="35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44" fillId="0" borderId="0" xfId="0" applyFont="1" applyFill="1" applyAlignment="1">
      <alignment horizontal="justify" vertical="center"/>
    </xf>
    <xf numFmtId="0" fontId="45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45" fillId="0" borderId="0" xfId="0" applyFont="1" applyAlignment="1">
      <alignment/>
    </xf>
    <xf numFmtId="3" fontId="6" fillId="0" borderId="28" xfId="0" applyNumberFormat="1" applyFont="1" applyFill="1" applyBorder="1" applyAlignment="1">
      <alignment vertical="center" wrapText="1"/>
    </xf>
    <xf numFmtId="4" fontId="28" fillId="0" borderId="29" xfId="0" applyNumberFormat="1" applyFont="1" applyFill="1" applyBorder="1" applyAlignment="1">
      <alignment vertical="center"/>
    </xf>
    <xf numFmtId="4" fontId="28" fillId="0" borderId="29" xfId="0" applyNumberFormat="1" applyFont="1" applyBorder="1" applyAlignment="1">
      <alignment vertical="center"/>
    </xf>
    <xf numFmtId="4" fontId="28" fillId="0" borderId="30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riloha1(1)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ill>
        <patternFill>
          <bgColor indexed="3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0" customWidth="1"/>
    <col min="2" max="2" width="14.625" style="0" customWidth="1"/>
    <col min="3" max="3" width="13.00390625" style="0" customWidth="1"/>
    <col min="4" max="4" width="11.25390625" style="0" customWidth="1"/>
    <col min="5" max="5" width="14.875" style="0" bestFit="1" customWidth="1"/>
    <col min="6" max="8" width="12.25390625" style="0" bestFit="1" customWidth="1"/>
    <col min="9" max="9" width="11.25390625" style="0" bestFit="1" customWidth="1"/>
    <col min="10" max="10" width="12.25390625" style="0" bestFit="1" customWidth="1"/>
    <col min="11" max="11" width="11.00390625" style="0" customWidth="1"/>
  </cols>
  <sheetData>
    <row r="1" spans="1:10" ht="15.75">
      <c r="A1" s="1"/>
      <c r="B1" s="1"/>
      <c r="C1" s="2"/>
      <c r="D1" s="2"/>
      <c r="E1" s="3"/>
      <c r="F1" s="1"/>
      <c r="G1" s="1"/>
      <c r="H1" s="1"/>
      <c r="I1" s="1"/>
      <c r="J1" s="4" t="s">
        <v>129</v>
      </c>
    </row>
    <row r="2" spans="1:10" ht="15.75">
      <c r="A2" s="5" t="s">
        <v>135</v>
      </c>
      <c r="B2" s="6"/>
      <c r="C2" s="7"/>
      <c r="D2" s="7"/>
      <c r="E2" s="8"/>
      <c r="F2" s="6"/>
      <c r="G2" s="6"/>
      <c r="H2" s="6"/>
      <c r="I2" s="6"/>
      <c r="J2" s="6"/>
    </row>
    <row r="3" spans="1:10" ht="13.5" thickBot="1">
      <c r="A3" s="9"/>
      <c r="B3" s="1"/>
      <c r="C3" s="2"/>
      <c r="D3" s="2"/>
      <c r="E3" s="3"/>
      <c r="F3" s="1"/>
      <c r="G3" s="1"/>
      <c r="H3" s="1"/>
      <c r="I3" s="1"/>
      <c r="J3" s="25" t="s">
        <v>121</v>
      </c>
    </row>
    <row r="4" spans="1:10" ht="12.75">
      <c r="A4" s="159" t="s">
        <v>0</v>
      </c>
      <c r="B4" s="156" t="s">
        <v>122</v>
      </c>
      <c r="C4" s="161" t="s">
        <v>126</v>
      </c>
      <c r="D4" s="172" t="s">
        <v>130</v>
      </c>
      <c r="E4" s="168" t="s">
        <v>81</v>
      </c>
      <c r="F4" s="156" t="s">
        <v>79</v>
      </c>
      <c r="G4" s="156"/>
      <c r="H4" s="156"/>
      <c r="I4" s="161" t="s">
        <v>141</v>
      </c>
      <c r="J4" s="162"/>
    </row>
    <row r="5" spans="1:10" ht="24.75" customHeight="1">
      <c r="A5" s="160"/>
      <c r="B5" s="171"/>
      <c r="C5" s="163"/>
      <c r="D5" s="173"/>
      <c r="E5" s="169"/>
      <c r="F5" s="166" t="s">
        <v>80</v>
      </c>
      <c r="G5" s="165" t="s">
        <v>70</v>
      </c>
      <c r="H5" s="165"/>
      <c r="I5" s="163"/>
      <c r="J5" s="164"/>
    </row>
    <row r="6" spans="1:10" ht="27" customHeight="1">
      <c r="A6" s="160"/>
      <c r="B6" s="171"/>
      <c r="C6" s="163"/>
      <c r="D6" s="174"/>
      <c r="E6" s="170"/>
      <c r="F6" s="167"/>
      <c r="G6" s="10" t="s">
        <v>75</v>
      </c>
      <c r="H6" s="10" t="s">
        <v>73</v>
      </c>
      <c r="I6" s="10" t="s">
        <v>71</v>
      </c>
      <c r="J6" s="16" t="s">
        <v>72</v>
      </c>
    </row>
    <row r="7" spans="1:10" ht="13.5" thickBot="1">
      <c r="A7" s="20"/>
      <c r="B7" s="21">
        <v>1</v>
      </c>
      <c r="C7" s="22">
        <v>2</v>
      </c>
      <c r="D7" s="22">
        <v>3</v>
      </c>
      <c r="E7" s="23">
        <v>4</v>
      </c>
      <c r="F7" s="22">
        <v>5</v>
      </c>
      <c r="G7" s="21">
        <v>6</v>
      </c>
      <c r="H7" s="21">
        <v>7</v>
      </c>
      <c r="I7" s="21">
        <v>8</v>
      </c>
      <c r="J7" s="24">
        <v>9</v>
      </c>
    </row>
    <row r="8" spans="1:12" ht="12.75">
      <c r="A8" s="26" t="s">
        <v>143</v>
      </c>
      <c r="B8" s="27">
        <v>24551596.26</v>
      </c>
      <c r="C8" s="27">
        <v>537258.2600000016</v>
      </c>
      <c r="D8" s="27"/>
      <c r="E8" s="27">
        <v>24541376.46</v>
      </c>
      <c r="F8" s="27">
        <f>G8+H8</f>
        <v>110219.8</v>
      </c>
      <c r="G8" s="27">
        <v>10219.8</v>
      </c>
      <c r="H8" s="27">
        <v>100000</v>
      </c>
      <c r="I8" s="27">
        <v>22043.96</v>
      </c>
      <c r="J8" s="28">
        <v>88175.84</v>
      </c>
      <c r="K8" s="19"/>
      <c r="L8" s="19"/>
    </row>
    <row r="9" spans="1:12" ht="12.75">
      <c r="A9" s="29" t="s">
        <v>146</v>
      </c>
      <c r="B9" s="30">
        <v>21527910.17</v>
      </c>
      <c r="C9" s="30">
        <v>463286.6700000018</v>
      </c>
      <c r="D9" s="30">
        <v>1500</v>
      </c>
      <c r="E9" s="30">
        <v>21507110.13</v>
      </c>
      <c r="F9" s="30">
        <f aca="true" t="shared" si="0" ref="F9:F72">G9+H9</f>
        <v>20800.04</v>
      </c>
      <c r="G9" s="30">
        <v>20800.04</v>
      </c>
      <c r="H9" s="30"/>
      <c r="I9" s="30">
        <v>4160</v>
      </c>
      <c r="J9" s="31">
        <v>16640.04</v>
      </c>
      <c r="K9" s="19"/>
      <c r="L9" s="19"/>
    </row>
    <row r="10" spans="1:12" ht="12.75">
      <c r="A10" s="29" t="s">
        <v>147</v>
      </c>
      <c r="B10" s="30">
        <v>18969751.56</v>
      </c>
      <c r="C10" s="30">
        <v>243937.5099999979</v>
      </c>
      <c r="D10" s="30"/>
      <c r="E10" s="30">
        <v>18934032.36</v>
      </c>
      <c r="F10" s="30">
        <f t="shared" si="0"/>
        <v>35719.2</v>
      </c>
      <c r="G10" s="30">
        <v>35719.2</v>
      </c>
      <c r="H10" s="30"/>
      <c r="I10" s="30">
        <v>7143.84</v>
      </c>
      <c r="J10" s="31">
        <v>28575.36</v>
      </c>
      <c r="K10" s="19"/>
      <c r="L10" s="19"/>
    </row>
    <row r="11" spans="1:12" ht="12.75">
      <c r="A11" s="29" t="s">
        <v>148</v>
      </c>
      <c r="B11" s="30">
        <v>10201916.9</v>
      </c>
      <c r="C11" s="30">
        <v>623516.9000000004</v>
      </c>
      <c r="D11" s="30"/>
      <c r="E11" s="30">
        <v>10200139.96</v>
      </c>
      <c r="F11" s="30">
        <f t="shared" si="0"/>
        <v>1776.94</v>
      </c>
      <c r="G11" s="30">
        <v>1776.94</v>
      </c>
      <c r="H11" s="30"/>
      <c r="I11" s="30"/>
      <c r="J11" s="31">
        <v>1776.94</v>
      </c>
      <c r="K11" s="19"/>
      <c r="L11" s="19"/>
    </row>
    <row r="12" spans="1:12" ht="12.75">
      <c r="A12" s="29" t="s">
        <v>149</v>
      </c>
      <c r="B12" s="30">
        <v>12001084.08</v>
      </c>
      <c r="C12" s="30">
        <v>1260844.08</v>
      </c>
      <c r="D12" s="30">
        <v>4500</v>
      </c>
      <c r="E12" s="30">
        <v>11967401.68</v>
      </c>
      <c r="F12" s="30">
        <f t="shared" si="0"/>
        <v>84644.20000000001</v>
      </c>
      <c r="G12" s="30">
        <v>33682.4</v>
      </c>
      <c r="H12" s="30">
        <v>50961.8</v>
      </c>
      <c r="I12" s="30">
        <v>16930</v>
      </c>
      <c r="J12" s="31">
        <v>67714.2</v>
      </c>
      <c r="K12" s="19"/>
      <c r="L12" s="19"/>
    </row>
    <row r="13" spans="1:12" ht="25.5">
      <c r="A13" s="29" t="s">
        <v>150</v>
      </c>
      <c r="B13" s="30">
        <v>22242069.71</v>
      </c>
      <c r="C13" s="30">
        <v>863291.1799999997</v>
      </c>
      <c r="D13" s="30"/>
      <c r="E13" s="30">
        <v>22225299.68</v>
      </c>
      <c r="F13" s="30">
        <f t="shared" si="0"/>
        <v>16770.03</v>
      </c>
      <c r="G13" s="30">
        <v>16770.03</v>
      </c>
      <c r="H13" s="30"/>
      <c r="I13" s="30">
        <v>3354</v>
      </c>
      <c r="J13" s="31">
        <v>13416.03</v>
      </c>
      <c r="K13" s="19"/>
      <c r="L13" s="19"/>
    </row>
    <row r="14" spans="1:12" ht="12.75">
      <c r="A14" s="29" t="s">
        <v>151</v>
      </c>
      <c r="B14" s="30">
        <v>18653227.38</v>
      </c>
      <c r="C14" s="30">
        <v>369795.80000000075</v>
      </c>
      <c r="D14" s="30"/>
      <c r="E14" s="30">
        <v>18429301.39</v>
      </c>
      <c r="F14" s="30">
        <f t="shared" si="0"/>
        <v>223925.99</v>
      </c>
      <c r="G14" s="30">
        <v>223925.99</v>
      </c>
      <c r="H14" s="30"/>
      <c r="I14" s="30">
        <v>925.99</v>
      </c>
      <c r="J14" s="31">
        <v>223000</v>
      </c>
      <c r="K14" s="19"/>
      <c r="L14" s="19"/>
    </row>
    <row r="15" spans="1:12" ht="25.5">
      <c r="A15" s="29" t="s">
        <v>152</v>
      </c>
      <c r="B15" s="30">
        <v>57819979.31</v>
      </c>
      <c r="C15" s="30">
        <v>9029289.310000002</v>
      </c>
      <c r="D15" s="30"/>
      <c r="E15" s="30">
        <v>57814855.86</v>
      </c>
      <c r="F15" s="30">
        <f t="shared" si="0"/>
        <v>263741.74</v>
      </c>
      <c r="G15" s="30">
        <v>5123.45</v>
      </c>
      <c r="H15" s="30">
        <v>258618.29</v>
      </c>
      <c r="I15" s="30">
        <v>79122</v>
      </c>
      <c r="J15" s="31">
        <v>184619.74</v>
      </c>
      <c r="K15" s="19"/>
      <c r="L15" s="19"/>
    </row>
    <row r="16" spans="1:12" ht="12.75">
      <c r="A16" s="29" t="s">
        <v>153</v>
      </c>
      <c r="B16" s="30">
        <v>26959171.58</v>
      </c>
      <c r="C16" s="30">
        <v>1613380.289999999</v>
      </c>
      <c r="D16" s="30"/>
      <c r="E16" s="30">
        <v>26959171.58</v>
      </c>
      <c r="F16" s="30">
        <f t="shared" si="0"/>
        <v>36977</v>
      </c>
      <c r="G16" s="30"/>
      <c r="H16" s="30">
        <v>36977</v>
      </c>
      <c r="I16" s="30"/>
      <c r="J16" s="31">
        <v>36977</v>
      </c>
      <c r="K16" s="19"/>
      <c r="L16" s="19"/>
    </row>
    <row r="17" spans="1:12" ht="12.75">
      <c r="A17" s="29" t="s">
        <v>154</v>
      </c>
      <c r="B17" s="30">
        <v>25582077.98</v>
      </c>
      <c r="C17" s="30">
        <v>747077.9800000004</v>
      </c>
      <c r="D17" s="30"/>
      <c r="E17" s="30">
        <v>25581993.68</v>
      </c>
      <c r="F17" s="30">
        <f t="shared" si="0"/>
        <v>84.3</v>
      </c>
      <c r="G17" s="30">
        <v>84.3</v>
      </c>
      <c r="H17" s="30"/>
      <c r="I17" s="30"/>
      <c r="J17" s="31">
        <v>84.3</v>
      </c>
      <c r="K17" s="19"/>
      <c r="L17" s="19"/>
    </row>
    <row r="18" spans="1:12" ht="12.75">
      <c r="A18" s="29" t="s">
        <v>155</v>
      </c>
      <c r="B18" s="30">
        <v>30446168.59</v>
      </c>
      <c r="C18" s="30">
        <v>1884579.3500000015</v>
      </c>
      <c r="D18" s="30"/>
      <c r="E18" s="30">
        <v>30281235.42</v>
      </c>
      <c r="F18" s="30">
        <f t="shared" si="0"/>
        <v>277500.44</v>
      </c>
      <c r="G18" s="30">
        <v>164933.17</v>
      </c>
      <c r="H18" s="30">
        <v>112567.27</v>
      </c>
      <c r="I18" s="30">
        <v>56000</v>
      </c>
      <c r="J18" s="31">
        <v>221500.44</v>
      </c>
      <c r="K18" s="19"/>
      <c r="L18" s="19"/>
    </row>
    <row r="19" spans="1:12" ht="12.75">
      <c r="A19" s="29" t="s">
        <v>156</v>
      </c>
      <c r="B19" s="30">
        <v>39092942.67</v>
      </c>
      <c r="C19" s="30">
        <v>1397906.2199999988</v>
      </c>
      <c r="D19" s="30"/>
      <c r="E19" s="30">
        <v>39038439.96</v>
      </c>
      <c r="F19" s="30">
        <f t="shared" si="0"/>
        <v>75193.51</v>
      </c>
      <c r="G19" s="30">
        <v>54502.71</v>
      </c>
      <c r="H19" s="30">
        <v>20690.8</v>
      </c>
      <c r="I19" s="30">
        <v>4500</v>
      </c>
      <c r="J19" s="31">
        <v>70693.51</v>
      </c>
      <c r="K19" s="19"/>
      <c r="L19" s="19"/>
    </row>
    <row r="20" spans="1:12" ht="12.75">
      <c r="A20" s="29" t="s">
        <v>144</v>
      </c>
      <c r="B20" s="30">
        <v>125037446.47</v>
      </c>
      <c r="C20" s="30">
        <v>6630348.200000003</v>
      </c>
      <c r="D20" s="30"/>
      <c r="E20" s="30">
        <v>124717678.51</v>
      </c>
      <c r="F20" s="30">
        <f t="shared" si="0"/>
        <v>2296969</v>
      </c>
      <c r="G20" s="30">
        <v>319767.96</v>
      </c>
      <c r="H20" s="30">
        <v>1977201.04</v>
      </c>
      <c r="I20" s="30">
        <v>296969</v>
      </c>
      <c r="J20" s="31">
        <v>2000000</v>
      </c>
      <c r="K20" s="19"/>
      <c r="L20" s="19"/>
    </row>
    <row r="21" spans="1:12" ht="25.5">
      <c r="A21" s="29" t="s">
        <v>157</v>
      </c>
      <c r="B21" s="30">
        <v>29428980.79</v>
      </c>
      <c r="C21" s="30">
        <v>5322820.789999999</v>
      </c>
      <c r="D21" s="30"/>
      <c r="E21" s="30">
        <v>28442026.45</v>
      </c>
      <c r="F21" s="30">
        <f t="shared" si="0"/>
        <v>938509.9199999999</v>
      </c>
      <c r="G21" s="30">
        <v>837234.34</v>
      </c>
      <c r="H21" s="30">
        <v>101275.58</v>
      </c>
      <c r="I21" s="30">
        <v>281552.98</v>
      </c>
      <c r="J21" s="31">
        <v>656956.94</v>
      </c>
      <c r="K21" s="19"/>
      <c r="L21" s="19"/>
    </row>
    <row r="22" spans="1:12" ht="25.5">
      <c r="A22" s="29" t="s">
        <v>158</v>
      </c>
      <c r="B22" s="30">
        <v>64876435.21</v>
      </c>
      <c r="C22" s="30">
        <v>10888218.469999999</v>
      </c>
      <c r="D22" s="30">
        <v>17312.17</v>
      </c>
      <c r="E22" s="30">
        <v>64796427.21</v>
      </c>
      <c r="F22" s="30">
        <f t="shared" si="0"/>
        <v>100431.53</v>
      </c>
      <c r="G22" s="30"/>
      <c r="H22" s="30">
        <v>100431.53</v>
      </c>
      <c r="I22" s="30">
        <v>30000</v>
      </c>
      <c r="J22" s="31">
        <v>70431.53</v>
      </c>
      <c r="K22" s="19"/>
      <c r="L22" s="19"/>
    </row>
    <row r="23" spans="1:12" ht="12.75">
      <c r="A23" s="29" t="s">
        <v>159</v>
      </c>
      <c r="B23" s="30">
        <v>77347840.1</v>
      </c>
      <c r="C23" s="30">
        <v>9672350.239999995</v>
      </c>
      <c r="D23" s="30"/>
      <c r="E23" s="30">
        <v>77031986.39</v>
      </c>
      <c r="F23" s="30">
        <f t="shared" si="0"/>
        <v>172203.61000000002</v>
      </c>
      <c r="G23" s="30">
        <v>111033.71</v>
      </c>
      <c r="H23" s="30">
        <v>61169.9</v>
      </c>
      <c r="I23" s="30">
        <v>51661.09</v>
      </c>
      <c r="J23" s="31">
        <v>120542.52</v>
      </c>
      <c r="K23" s="19"/>
      <c r="L23" s="19"/>
    </row>
    <row r="24" spans="1:12" ht="12.75">
      <c r="A24" s="29" t="s">
        <v>160</v>
      </c>
      <c r="B24" s="30">
        <v>27812153.83</v>
      </c>
      <c r="C24" s="30">
        <v>474869.8299999982</v>
      </c>
      <c r="D24" s="30"/>
      <c r="E24" s="30">
        <v>27807331.16</v>
      </c>
      <c r="F24" s="30">
        <f t="shared" si="0"/>
        <v>50350.24</v>
      </c>
      <c r="G24" s="30">
        <v>4822.67</v>
      </c>
      <c r="H24" s="30">
        <v>45527.57</v>
      </c>
      <c r="I24" s="30"/>
      <c r="J24" s="31">
        <v>50350.24</v>
      </c>
      <c r="K24" s="19"/>
      <c r="L24" s="19"/>
    </row>
    <row r="25" spans="1:12" ht="12.75">
      <c r="A25" s="29" t="s">
        <v>161</v>
      </c>
      <c r="B25" s="30">
        <v>52980546.78</v>
      </c>
      <c r="C25" s="30">
        <v>7541648.689999998</v>
      </c>
      <c r="D25" s="30">
        <v>25700</v>
      </c>
      <c r="E25" s="30">
        <v>52910142.33</v>
      </c>
      <c r="F25" s="30">
        <f t="shared" si="0"/>
        <v>210215.89</v>
      </c>
      <c r="G25" s="30">
        <v>70404.45</v>
      </c>
      <c r="H25" s="30">
        <v>139811.44</v>
      </c>
      <c r="I25" s="30">
        <v>10510</v>
      </c>
      <c r="J25" s="31">
        <v>199705.89</v>
      </c>
      <c r="K25" s="19"/>
      <c r="L25" s="19"/>
    </row>
    <row r="26" spans="1:12" ht="12.75">
      <c r="A26" s="29" t="s">
        <v>82</v>
      </c>
      <c r="B26" s="30">
        <v>37587985.63</v>
      </c>
      <c r="C26" s="30">
        <v>5312065.650000002</v>
      </c>
      <c r="D26" s="30"/>
      <c r="E26" s="30">
        <v>37587985.63</v>
      </c>
      <c r="F26" s="30">
        <f t="shared" si="0"/>
        <v>803630.26</v>
      </c>
      <c r="G26" s="30"/>
      <c r="H26" s="30">
        <v>803630.26</v>
      </c>
      <c r="I26" s="30">
        <v>240089</v>
      </c>
      <c r="J26" s="31">
        <v>563541.26</v>
      </c>
      <c r="K26" s="19"/>
      <c r="L26" s="19"/>
    </row>
    <row r="27" spans="1:12" ht="12.75">
      <c r="A27" s="29" t="s">
        <v>68</v>
      </c>
      <c r="B27" s="30">
        <v>22434739.74</v>
      </c>
      <c r="C27" s="30">
        <v>3609552.959999997</v>
      </c>
      <c r="D27" s="30">
        <v>132000</v>
      </c>
      <c r="E27" s="30">
        <v>22428218.5</v>
      </c>
      <c r="F27" s="30">
        <f t="shared" si="0"/>
        <v>8212.25</v>
      </c>
      <c r="G27" s="30">
        <v>6521.24</v>
      </c>
      <c r="H27" s="30">
        <v>1691.01</v>
      </c>
      <c r="I27" s="30"/>
      <c r="J27" s="31">
        <v>8212.25</v>
      </c>
      <c r="K27" s="19"/>
      <c r="L27" s="19"/>
    </row>
    <row r="28" spans="1:12" ht="12.75">
      <c r="A28" s="29" t="s">
        <v>162</v>
      </c>
      <c r="B28" s="30">
        <v>37239805.09</v>
      </c>
      <c r="C28" s="30">
        <v>4871718.180000003</v>
      </c>
      <c r="D28" s="30"/>
      <c r="E28" s="30">
        <v>37222729.28</v>
      </c>
      <c r="F28" s="30">
        <f t="shared" si="0"/>
        <v>111834.41</v>
      </c>
      <c r="G28" s="30">
        <v>17075.81</v>
      </c>
      <c r="H28" s="30">
        <v>94758.6</v>
      </c>
      <c r="I28" s="30">
        <v>33550</v>
      </c>
      <c r="J28" s="31">
        <v>78284.41</v>
      </c>
      <c r="K28" s="19"/>
      <c r="L28" s="19"/>
    </row>
    <row r="29" spans="1:12" ht="26.25" customHeight="1">
      <c r="A29" s="29" t="s">
        <v>145</v>
      </c>
      <c r="B29" s="30">
        <v>9678145.34</v>
      </c>
      <c r="C29" s="30">
        <v>593145.3399999999</v>
      </c>
      <c r="D29" s="30"/>
      <c r="E29" s="30">
        <v>9648669.83</v>
      </c>
      <c r="F29" s="30">
        <f t="shared" si="0"/>
        <v>29475.51</v>
      </c>
      <c r="G29" s="30">
        <v>29475.51</v>
      </c>
      <c r="H29" s="30"/>
      <c r="I29" s="30">
        <v>5895</v>
      </c>
      <c r="J29" s="31">
        <v>23580.51</v>
      </c>
      <c r="K29" s="19"/>
      <c r="L29" s="19"/>
    </row>
    <row r="30" spans="1:12" ht="12.75">
      <c r="A30" s="29" t="s">
        <v>163</v>
      </c>
      <c r="B30" s="30">
        <v>20262578.46</v>
      </c>
      <c r="C30" s="30">
        <v>100134.3599999994</v>
      </c>
      <c r="D30" s="30"/>
      <c r="E30" s="30">
        <v>20204589.66</v>
      </c>
      <c r="F30" s="30">
        <f t="shared" si="0"/>
        <v>57988.8</v>
      </c>
      <c r="G30" s="30">
        <v>57988.8</v>
      </c>
      <c r="H30" s="30"/>
      <c r="I30" s="30">
        <v>11597.76</v>
      </c>
      <c r="J30" s="31">
        <v>46391.04</v>
      </c>
      <c r="K30" s="19"/>
      <c r="L30" s="19"/>
    </row>
    <row r="31" spans="1:12" ht="12.75">
      <c r="A31" s="29" t="s">
        <v>164</v>
      </c>
      <c r="B31" s="30">
        <v>9385690.32</v>
      </c>
      <c r="C31" s="30">
        <v>429690.3200000003</v>
      </c>
      <c r="D31" s="30"/>
      <c r="E31" s="30">
        <v>9385628.89</v>
      </c>
      <c r="F31" s="30">
        <f t="shared" si="0"/>
        <v>61.43</v>
      </c>
      <c r="G31" s="30">
        <v>61.43</v>
      </c>
      <c r="H31" s="30"/>
      <c r="I31" s="30"/>
      <c r="J31" s="31">
        <v>61.43</v>
      </c>
      <c r="K31" s="19"/>
      <c r="L31" s="19"/>
    </row>
    <row r="32" spans="1:12" ht="12.75">
      <c r="A32" s="29" t="s">
        <v>69</v>
      </c>
      <c r="B32" s="30">
        <v>16850126.43</v>
      </c>
      <c r="C32" s="30">
        <v>369313.8300000001</v>
      </c>
      <c r="D32" s="30"/>
      <c r="E32" s="30">
        <v>16839427.09</v>
      </c>
      <c r="F32" s="30">
        <f t="shared" si="0"/>
        <v>10699.34</v>
      </c>
      <c r="G32" s="30">
        <v>10699.34</v>
      </c>
      <c r="H32" s="30"/>
      <c r="I32" s="30">
        <v>1000</v>
      </c>
      <c r="J32" s="31">
        <v>9699.34</v>
      </c>
      <c r="K32" s="19"/>
      <c r="L32" s="19"/>
    </row>
    <row r="33" spans="1:12" ht="12.75">
      <c r="A33" s="29" t="s">
        <v>83</v>
      </c>
      <c r="B33" s="30">
        <v>11262748.49</v>
      </c>
      <c r="C33" s="30">
        <v>1086748.4900000002</v>
      </c>
      <c r="D33" s="30"/>
      <c r="E33" s="30">
        <v>11186218.86</v>
      </c>
      <c r="F33" s="30">
        <f t="shared" si="0"/>
        <v>76529.63</v>
      </c>
      <c r="G33" s="30">
        <v>76529.63</v>
      </c>
      <c r="H33" s="30"/>
      <c r="I33" s="30">
        <v>15306</v>
      </c>
      <c r="J33" s="31">
        <v>61223.63</v>
      </c>
      <c r="K33" s="19"/>
      <c r="L33" s="19"/>
    </row>
    <row r="34" spans="1:12" ht="25.5">
      <c r="A34" s="29" t="s">
        <v>165</v>
      </c>
      <c r="B34" s="30">
        <v>20897529.5</v>
      </c>
      <c r="C34" s="30">
        <v>7203529.5</v>
      </c>
      <c r="D34" s="30"/>
      <c r="E34" s="30">
        <v>20891529.5</v>
      </c>
      <c r="F34" s="30">
        <f t="shared" si="0"/>
        <v>61029.4</v>
      </c>
      <c r="G34" s="30">
        <v>6000</v>
      </c>
      <c r="H34" s="30">
        <v>55029.4</v>
      </c>
      <c r="I34" s="30">
        <v>18308.82</v>
      </c>
      <c r="J34" s="31">
        <v>42720.58</v>
      </c>
      <c r="K34" s="19"/>
      <c r="L34" s="19"/>
    </row>
    <row r="35" spans="1:12" ht="15.75" customHeight="1">
      <c r="A35" s="29" t="s">
        <v>166</v>
      </c>
      <c r="B35" s="30">
        <v>17949598.32</v>
      </c>
      <c r="C35" s="30">
        <v>7778598.32</v>
      </c>
      <c r="D35" s="30"/>
      <c r="E35" s="30">
        <v>17942492.07</v>
      </c>
      <c r="F35" s="30">
        <f t="shared" si="0"/>
        <v>65640.7</v>
      </c>
      <c r="G35" s="30">
        <v>7106.25</v>
      </c>
      <c r="H35" s="30">
        <v>58534.45</v>
      </c>
      <c r="I35" s="30">
        <v>19000</v>
      </c>
      <c r="J35" s="31">
        <v>46640.7</v>
      </c>
      <c r="K35" s="19"/>
      <c r="L35" s="19"/>
    </row>
    <row r="36" spans="1:12" ht="12" customHeight="1">
      <c r="A36" s="29" t="s">
        <v>167</v>
      </c>
      <c r="B36" s="30">
        <v>17180109.4</v>
      </c>
      <c r="C36" s="30">
        <v>3172109.3999999985</v>
      </c>
      <c r="D36" s="30"/>
      <c r="E36" s="30">
        <v>16984725.85</v>
      </c>
      <c r="F36" s="30">
        <f t="shared" si="0"/>
        <v>195383.55</v>
      </c>
      <c r="G36" s="30">
        <v>195383.55</v>
      </c>
      <c r="H36" s="30"/>
      <c r="I36" s="30">
        <v>39076.71</v>
      </c>
      <c r="J36" s="31">
        <v>156306.84</v>
      </c>
      <c r="K36" s="19"/>
      <c r="L36" s="19"/>
    </row>
    <row r="37" spans="1:12" ht="12.75">
      <c r="A37" s="29" t="s">
        <v>168</v>
      </c>
      <c r="B37" s="30">
        <v>18995667.33</v>
      </c>
      <c r="C37" s="30">
        <v>2921325.329999998</v>
      </c>
      <c r="D37" s="30"/>
      <c r="E37" s="30">
        <v>18866237.14</v>
      </c>
      <c r="F37" s="30">
        <f t="shared" si="0"/>
        <v>129430.19</v>
      </c>
      <c r="G37" s="30">
        <v>129430.19</v>
      </c>
      <c r="H37" s="30"/>
      <c r="I37" s="30">
        <v>25886.04</v>
      </c>
      <c r="J37" s="31">
        <v>103544.15</v>
      </c>
      <c r="K37" s="19"/>
      <c r="L37" s="19"/>
    </row>
    <row r="38" spans="1:12" ht="12.75">
      <c r="A38" s="29" t="s">
        <v>169</v>
      </c>
      <c r="B38" s="30">
        <v>11793250.21</v>
      </c>
      <c r="C38" s="30">
        <v>1977957.210000001</v>
      </c>
      <c r="D38" s="30"/>
      <c r="E38" s="30">
        <v>11769593.71</v>
      </c>
      <c r="F38" s="30">
        <f t="shared" si="0"/>
        <v>32348.5</v>
      </c>
      <c r="G38" s="30">
        <v>23656.5</v>
      </c>
      <c r="H38" s="30">
        <v>8692</v>
      </c>
      <c r="I38" s="30">
        <v>9077.3</v>
      </c>
      <c r="J38" s="31">
        <v>23271.2</v>
      </c>
      <c r="K38" s="19"/>
      <c r="L38" s="19"/>
    </row>
    <row r="39" spans="1:12" ht="12.75">
      <c r="A39" s="29" t="s">
        <v>170</v>
      </c>
      <c r="B39" s="30">
        <v>14311993.02</v>
      </c>
      <c r="C39" s="30">
        <v>3450800.75</v>
      </c>
      <c r="D39" s="30"/>
      <c r="E39" s="30">
        <v>14275980.89</v>
      </c>
      <c r="F39" s="30">
        <f t="shared" si="0"/>
        <v>36012.13</v>
      </c>
      <c r="G39" s="30">
        <v>36012.13</v>
      </c>
      <c r="H39" s="30"/>
      <c r="I39" s="30">
        <v>7202.4</v>
      </c>
      <c r="J39" s="31">
        <v>28809.73</v>
      </c>
      <c r="K39" s="19"/>
      <c r="L39" s="19"/>
    </row>
    <row r="40" spans="1:12" ht="12.75">
      <c r="A40" s="29" t="s">
        <v>171</v>
      </c>
      <c r="B40" s="30">
        <v>29595444.95</v>
      </c>
      <c r="C40" s="30">
        <v>286444.94999999925</v>
      </c>
      <c r="D40" s="30"/>
      <c r="E40" s="30">
        <v>29578066.58</v>
      </c>
      <c r="F40" s="30">
        <f t="shared" si="0"/>
        <v>30107.97</v>
      </c>
      <c r="G40" s="30">
        <v>17378.37</v>
      </c>
      <c r="H40" s="30">
        <v>12729.6</v>
      </c>
      <c r="I40" s="30">
        <v>3159</v>
      </c>
      <c r="J40" s="31">
        <v>26948.97</v>
      </c>
      <c r="K40" s="19"/>
      <c r="L40" s="19"/>
    </row>
    <row r="41" spans="1:12" ht="26.25" thickBot="1">
      <c r="A41" s="32" t="s">
        <v>172</v>
      </c>
      <c r="B41" s="33">
        <v>15364039.34</v>
      </c>
      <c r="C41" s="33">
        <v>6075987.279999999</v>
      </c>
      <c r="D41" s="33">
        <v>833.33</v>
      </c>
      <c r="E41" s="33">
        <v>14864631.5</v>
      </c>
      <c r="F41" s="33">
        <f t="shared" si="0"/>
        <v>513691.19000000006</v>
      </c>
      <c r="G41" s="33">
        <v>409325.84</v>
      </c>
      <c r="H41" s="33">
        <v>104365.35</v>
      </c>
      <c r="I41" s="33">
        <v>10000</v>
      </c>
      <c r="J41" s="34">
        <v>503691.19</v>
      </c>
      <c r="K41" s="19"/>
      <c r="L41" s="19"/>
    </row>
    <row r="42" spans="1:12" ht="13.5" thickBot="1">
      <c r="A42" s="35" t="s">
        <v>76</v>
      </c>
      <c r="B42" s="36">
        <f>SUM(B8:B41)</f>
        <v>996320750.9400003</v>
      </c>
      <c r="C42" s="36">
        <f>SUM(C8:C41)</f>
        <v>108803541.64</v>
      </c>
      <c r="D42" s="36">
        <f>SUM(D8:D41)</f>
        <v>181845.49999999997</v>
      </c>
      <c r="E42" s="36">
        <f>SUM(E8:E41)</f>
        <v>992862675.1900002</v>
      </c>
      <c r="F42" s="36">
        <f t="shared" si="0"/>
        <v>7078108.639999999</v>
      </c>
      <c r="G42" s="36">
        <f>SUM(G8:G41)</f>
        <v>2933445.7499999995</v>
      </c>
      <c r="H42" s="36">
        <f>SUM(H8:H41)</f>
        <v>4144662.8899999997</v>
      </c>
      <c r="I42" s="36">
        <f>SUM(I8:I41)</f>
        <v>1304020.89</v>
      </c>
      <c r="J42" s="37">
        <f>SUM(J8:J41)</f>
        <v>5774087.750000001</v>
      </c>
      <c r="K42" s="19"/>
      <c r="L42" s="19"/>
    </row>
    <row r="43" spans="1:12" ht="25.5">
      <c r="A43" s="38" t="s">
        <v>1</v>
      </c>
      <c r="B43" s="27">
        <v>28453555.38</v>
      </c>
      <c r="C43" s="27">
        <f>28453555.38-27484073.06</f>
        <v>969482.3200000003</v>
      </c>
      <c r="D43" s="27">
        <v>30</v>
      </c>
      <c r="E43" s="27">
        <v>28453555.38</v>
      </c>
      <c r="F43" s="27">
        <f t="shared" si="0"/>
        <v>231</v>
      </c>
      <c r="G43" s="27"/>
      <c r="H43" s="39">
        <v>231</v>
      </c>
      <c r="I43" s="27"/>
      <c r="J43" s="28">
        <v>231</v>
      </c>
      <c r="K43" s="19"/>
      <c r="L43" s="19"/>
    </row>
    <row r="44" spans="1:12" ht="25.5">
      <c r="A44" s="40" t="s">
        <v>47</v>
      </c>
      <c r="B44" s="30">
        <v>37818003.52</v>
      </c>
      <c r="C44" s="30">
        <f>37818003.52-31885550.4</f>
        <v>5932453.120000005</v>
      </c>
      <c r="D44" s="30"/>
      <c r="E44" s="30">
        <v>37818003.52</v>
      </c>
      <c r="F44" s="30">
        <f t="shared" si="0"/>
        <v>283863.91</v>
      </c>
      <c r="G44" s="30"/>
      <c r="H44" s="41">
        <v>283863.91</v>
      </c>
      <c r="I44" s="30">
        <v>85159.17</v>
      </c>
      <c r="J44" s="31">
        <v>198704.74</v>
      </c>
      <c r="K44" s="19"/>
      <c r="L44" s="19"/>
    </row>
    <row r="45" spans="1:12" ht="25.5">
      <c r="A45" s="40" t="s">
        <v>84</v>
      </c>
      <c r="B45" s="30">
        <v>20586890.78</v>
      </c>
      <c r="C45" s="30">
        <f>20586890.78-20021720</f>
        <v>565170.7800000012</v>
      </c>
      <c r="D45" s="30"/>
      <c r="E45" s="30">
        <v>20546135.84</v>
      </c>
      <c r="F45" s="30">
        <f t="shared" si="0"/>
        <v>49286.94</v>
      </c>
      <c r="G45" s="30">
        <v>40754.94</v>
      </c>
      <c r="H45" s="41">
        <v>8532</v>
      </c>
      <c r="I45" s="30">
        <v>9000</v>
      </c>
      <c r="J45" s="31">
        <v>40286.94</v>
      </c>
      <c r="K45" s="19"/>
      <c r="L45" s="19"/>
    </row>
    <row r="46" spans="1:12" ht="12.75">
      <c r="A46" s="40" t="s">
        <v>48</v>
      </c>
      <c r="B46" s="30">
        <v>22767568.28</v>
      </c>
      <c r="C46" s="30">
        <f>22767568.28-20100737</f>
        <v>2666831.280000001</v>
      </c>
      <c r="D46" s="30"/>
      <c r="E46" s="30">
        <v>22767568.28</v>
      </c>
      <c r="F46" s="30"/>
      <c r="G46" s="30"/>
      <c r="H46" s="41"/>
      <c r="I46" s="30"/>
      <c r="J46" s="31"/>
      <c r="K46" s="19"/>
      <c r="L46" s="19"/>
    </row>
    <row r="47" spans="1:12" ht="25.5">
      <c r="A47" s="40" t="s">
        <v>49</v>
      </c>
      <c r="B47" s="30">
        <v>29240963.74</v>
      </c>
      <c r="C47" s="30">
        <f>29240963.74-22828900</f>
        <v>6412063.739999998</v>
      </c>
      <c r="D47" s="30"/>
      <c r="E47" s="30">
        <v>29240963.74</v>
      </c>
      <c r="F47" s="30">
        <f t="shared" si="0"/>
        <v>223435.45</v>
      </c>
      <c r="G47" s="30"/>
      <c r="H47" s="41">
        <v>223435.45</v>
      </c>
      <c r="I47" s="30">
        <v>67000</v>
      </c>
      <c r="J47" s="31">
        <v>156435.45</v>
      </c>
      <c r="K47" s="19"/>
      <c r="L47" s="19"/>
    </row>
    <row r="48" spans="1:12" ht="12.75">
      <c r="A48" s="40" t="s">
        <v>50</v>
      </c>
      <c r="B48" s="30">
        <v>4318380.62</v>
      </c>
      <c r="C48" s="30">
        <f>4318380.62-4230800</f>
        <v>87580.62000000011</v>
      </c>
      <c r="D48" s="30"/>
      <c r="E48" s="30">
        <v>4309134.1</v>
      </c>
      <c r="F48" s="30">
        <f t="shared" si="0"/>
        <v>9246.52</v>
      </c>
      <c r="G48" s="30">
        <v>9246.52</v>
      </c>
      <c r="H48" s="41"/>
      <c r="I48" s="30">
        <v>246.52</v>
      </c>
      <c r="J48" s="31">
        <v>9000</v>
      </c>
      <c r="K48" s="19"/>
      <c r="L48" s="19"/>
    </row>
    <row r="49" spans="1:12" ht="12.75">
      <c r="A49" s="40" t="s">
        <v>51</v>
      </c>
      <c r="B49" s="30">
        <v>12429879.57</v>
      </c>
      <c r="C49" s="30">
        <f>12429879.57-11570356</f>
        <v>859523.5700000003</v>
      </c>
      <c r="D49" s="30"/>
      <c r="E49" s="30">
        <v>12429879.57</v>
      </c>
      <c r="F49" s="30"/>
      <c r="G49" s="30"/>
      <c r="H49" s="41"/>
      <c r="I49" s="30"/>
      <c r="J49" s="31"/>
      <c r="K49" s="19"/>
      <c r="L49" s="19"/>
    </row>
    <row r="50" spans="1:12" ht="25.5">
      <c r="A50" s="40" t="s">
        <v>52</v>
      </c>
      <c r="B50" s="30">
        <v>3591347.32</v>
      </c>
      <c r="C50" s="30">
        <f>3591347.32-3568060</f>
        <v>23287.319999999832</v>
      </c>
      <c r="D50" s="30"/>
      <c r="E50" s="30">
        <v>3565575.01</v>
      </c>
      <c r="F50" s="30">
        <f t="shared" si="0"/>
        <v>25772.31</v>
      </c>
      <c r="G50" s="30">
        <v>25772.31</v>
      </c>
      <c r="H50" s="41"/>
      <c r="I50" s="30">
        <v>2000</v>
      </c>
      <c r="J50" s="31">
        <v>23772.31</v>
      </c>
      <c r="K50" s="19"/>
      <c r="L50" s="19"/>
    </row>
    <row r="51" spans="1:12" ht="25.5">
      <c r="A51" s="42" t="s">
        <v>53</v>
      </c>
      <c r="B51" s="30">
        <v>25853114.24</v>
      </c>
      <c r="C51" s="30">
        <f>25853114.24-23723117.33</f>
        <v>2129996.91</v>
      </c>
      <c r="D51" s="30"/>
      <c r="E51" s="30">
        <v>25744031.91</v>
      </c>
      <c r="F51" s="30">
        <f t="shared" si="0"/>
        <v>109082.33</v>
      </c>
      <c r="G51" s="30">
        <v>109082.33</v>
      </c>
      <c r="H51" s="41"/>
      <c r="I51" s="30"/>
      <c r="J51" s="31">
        <v>109082.33</v>
      </c>
      <c r="K51" s="19"/>
      <c r="L51" s="19"/>
    </row>
    <row r="52" spans="1:12" ht="12.75">
      <c r="A52" s="40" t="s">
        <v>85</v>
      </c>
      <c r="B52" s="30">
        <v>14490814.53</v>
      </c>
      <c r="C52" s="30">
        <f>14490814.53-11624413</f>
        <v>2866401.5299999993</v>
      </c>
      <c r="D52" s="30"/>
      <c r="E52" s="30">
        <v>14483383.81</v>
      </c>
      <c r="F52" s="30">
        <f t="shared" si="0"/>
        <v>7430.72</v>
      </c>
      <c r="G52" s="30">
        <v>7430.72</v>
      </c>
      <c r="H52" s="41"/>
      <c r="I52" s="30"/>
      <c r="J52" s="31">
        <v>7430.72</v>
      </c>
      <c r="K52" s="19"/>
      <c r="L52" s="19"/>
    </row>
    <row r="53" spans="1:12" ht="12.75">
      <c r="A53" s="40" t="s">
        <v>2</v>
      </c>
      <c r="B53" s="30">
        <v>6434256.62</v>
      </c>
      <c r="C53" s="30">
        <f>6434256.62-5439237</f>
        <v>995019.6200000001</v>
      </c>
      <c r="D53" s="30"/>
      <c r="E53" s="30">
        <v>6424429.76</v>
      </c>
      <c r="F53" s="30">
        <f t="shared" si="0"/>
        <v>9826.86</v>
      </c>
      <c r="G53" s="30">
        <v>9826.86</v>
      </c>
      <c r="H53" s="41"/>
      <c r="I53" s="30">
        <v>1965.37</v>
      </c>
      <c r="J53" s="31">
        <v>7861.49</v>
      </c>
      <c r="K53" s="19"/>
      <c r="L53" s="19"/>
    </row>
    <row r="54" spans="1:12" ht="12.75">
      <c r="A54" s="40" t="s">
        <v>3</v>
      </c>
      <c r="B54" s="30">
        <v>2990558.28</v>
      </c>
      <c r="C54" s="30">
        <f>2990558.28-2520216</f>
        <v>470342.2799999998</v>
      </c>
      <c r="D54" s="30"/>
      <c r="E54" s="30">
        <v>2980517.34</v>
      </c>
      <c r="F54" s="30">
        <f t="shared" si="0"/>
        <v>10040.94</v>
      </c>
      <c r="G54" s="30">
        <v>10040.94</v>
      </c>
      <c r="H54" s="41"/>
      <c r="I54" s="30">
        <v>2008.19</v>
      </c>
      <c r="J54" s="31">
        <v>8032.75</v>
      </c>
      <c r="K54" s="19"/>
      <c r="L54" s="19"/>
    </row>
    <row r="55" spans="1:12" ht="12.75">
      <c r="A55" s="40" t="s">
        <v>4</v>
      </c>
      <c r="B55" s="30">
        <v>6041754.27</v>
      </c>
      <c r="C55" s="30">
        <f>6041754.27-4645527</f>
        <v>1396227.2699999996</v>
      </c>
      <c r="D55" s="30"/>
      <c r="E55" s="30">
        <v>5941902.14</v>
      </c>
      <c r="F55" s="30">
        <f t="shared" si="0"/>
        <v>111955.91</v>
      </c>
      <c r="G55" s="30">
        <v>99852.13</v>
      </c>
      <c r="H55" s="41">
        <v>12103.78</v>
      </c>
      <c r="I55" s="30">
        <v>26020</v>
      </c>
      <c r="J55" s="31">
        <v>85935.91</v>
      </c>
      <c r="K55" s="19"/>
      <c r="L55" s="19"/>
    </row>
    <row r="56" spans="1:12" ht="13.5" thickBot="1">
      <c r="A56" s="43" t="s">
        <v>86</v>
      </c>
      <c r="B56" s="33">
        <v>3165099.54</v>
      </c>
      <c r="C56" s="33">
        <f>3165099.54-2205000</f>
        <v>960099.54</v>
      </c>
      <c r="D56" s="33"/>
      <c r="E56" s="33">
        <v>3165099.54</v>
      </c>
      <c r="F56" s="33"/>
      <c r="G56" s="33"/>
      <c r="H56" s="44"/>
      <c r="I56" s="33"/>
      <c r="J56" s="34"/>
      <c r="K56" s="19"/>
      <c r="L56" s="19"/>
    </row>
    <row r="57" spans="1:12" ht="13.5" thickBot="1">
      <c r="A57" s="152" t="s">
        <v>35</v>
      </c>
      <c r="B57" s="153">
        <f>SUM(B43:B56)</f>
        <v>218182186.69000003</v>
      </c>
      <c r="C57" s="153">
        <f>SUM(C43:C56)</f>
        <v>26334479.900000006</v>
      </c>
      <c r="D57" s="153">
        <f>SUM(D43:D56)</f>
        <v>30</v>
      </c>
      <c r="E57" s="153">
        <f>SUM(E43:E56)</f>
        <v>217870179.93999997</v>
      </c>
      <c r="F57" s="154">
        <f t="shared" si="0"/>
        <v>840172.89</v>
      </c>
      <c r="G57" s="154">
        <f>SUM(G43:G56)</f>
        <v>312006.75</v>
      </c>
      <c r="H57" s="154">
        <f>SUM(H43:H56)</f>
        <v>528166.14</v>
      </c>
      <c r="I57" s="154">
        <f>SUM(I43:I56)</f>
        <v>193399.24999999997</v>
      </c>
      <c r="J57" s="155">
        <f>SUM(J43:J56)</f>
        <v>646773.64</v>
      </c>
      <c r="K57" s="19"/>
      <c r="L57" s="19"/>
    </row>
    <row r="58" spans="1:12" ht="25.5">
      <c r="A58" s="46" t="s">
        <v>5</v>
      </c>
      <c r="B58" s="27">
        <v>30320294.97</v>
      </c>
      <c r="C58" s="27">
        <v>2709214.7300000004</v>
      </c>
      <c r="D58" s="27"/>
      <c r="E58" s="27">
        <v>30316950.91</v>
      </c>
      <c r="F58" s="27">
        <f t="shared" si="0"/>
        <v>3344.06</v>
      </c>
      <c r="G58" s="47">
        <v>3344.06</v>
      </c>
      <c r="H58" s="47"/>
      <c r="I58" s="27"/>
      <c r="J58" s="28">
        <v>3344.06</v>
      </c>
      <c r="K58" s="19"/>
      <c r="L58" s="19"/>
    </row>
    <row r="59" spans="1:12" ht="12.75">
      <c r="A59" s="48" t="s">
        <v>87</v>
      </c>
      <c r="B59" s="30">
        <v>19046920.76</v>
      </c>
      <c r="C59" s="30">
        <v>924597.7600000016</v>
      </c>
      <c r="D59" s="30"/>
      <c r="E59" s="30">
        <v>18998165.39</v>
      </c>
      <c r="F59" s="30">
        <f t="shared" si="0"/>
        <v>49839.37</v>
      </c>
      <c r="G59" s="49">
        <v>48755.37</v>
      </c>
      <c r="H59" s="49">
        <v>1084</v>
      </c>
      <c r="I59" s="30">
        <v>9967.87</v>
      </c>
      <c r="J59" s="31">
        <v>39871.5</v>
      </c>
      <c r="K59" s="19"/>
      <c r="L59" s="19"/>
    </row>
    <row r="60" spans="1:12" ht="12.75">
      <c r="A60" s="50" t="s">
        <v>88</v>
      </c>
      <c r="B60" s="30">
        <v>13104446.5</v>
      </c>
      <c r="C60" s="30">
        <v>101326.5</v>
      </c>
      <c r="D60" s="30"/>
      <c r="E60" s="30">
        <v>13089283.74</v>
      </c>
      <c r="F60" s="30">
        <f t="shared" si="0"/>
        <v>15162.76</v>
      </c>
      <c r="G60" s="49">
        <v>15162.76</v>
      </c>
      <c r="H60" s="49"/>
      <c r="I60" s="30">
        <v>162.76</v>
      </c>
      <c r="J60" s="31">
        <v>15000</v>
      </c>
      <c r="K60" s="19"/>
      <c r="L60" s="19"/>
    </row>
    <row r="61" spans="1:12" ht="25.5">
      <c r="A61" s="50" t="s">
        <v>57</v>
      </c>
      <c r="B61" s="30">
        <v>12949025.18</v>
      </c>
      <c r="C61" s="30">
        <v>226390.2199999988</v>
      </c>
      <c r="D61" s="30"/>
      <c r="E61" s="30">
        <v>12911993.79</v>
      </c>
      <c r="F61" s="30">
        <f t="shared" si="0"/>
        <v>37031.39</v>
      </c>
      <c r="G61" s="49">
        <v>37031.39</v>
      </c>
      <c r="H61" s="49"/>
      <c r="I61" s="30">
        <v>7406</v>
      </c>
      <c r="J61" s="31">
        <v>29625.39</v>
      </c>
      <c r="K61" s="19"/>
      <c r="L61" s="19"/>
    </row>
    <row r="62" spans="1:12" ht="12.75">
      <c r="A62" s="50" t="s">
        <v>89</v>
      </c>
      <c r="B62" s="30">
        <v>11405379.6</v>
      </c>
      <c r="C62" s="30">
        <v>990434.5999999996</v>
      </c>
      <c r="D62" s="30">
        <v>18000</v>
      </c>
      <c r="E62" s="30">
        <v>11397276.25</v>
      </c>
      <c r="F62" s="30">
        <f t="shared" si="0"/>
        <v>1432.9500000000007</v>
      </c>
      <c r="G62" s="49">
        <v>8103.35</v>
      </c>
      <c r="H62" s="49">
        <v>-6670.4</v>
      </c>
      <c r="I62" s="30"/>
      <c r="J62" s="31">
        <v>1432.95</v>
      </c>
      <c r="K62" s="19"/>
      <c r="L62" s="19"/>
    </row>
    <row r="63" spans="1:12" ht="12.75">
      <c r="A63" s="50" t="s">
        <v>90</v>
      </c>
      <c r="B63" s="30">
        <v>12432742.73</v>
      </c>
      <c r="C63" s="30">
        <v>545582.7300000004</v>
      </c>
      <c r="D63" s="30"/>
      <c r="E63" s="30">
        <v>12410974.92</v>
      </c>
      <c r="F63" s="30">
        <f t="shared" si="0"/>
        <v>21767.81</v>
      </c>
      <c r="G63" s="49">
        <v>21767.81</v>
      </c>
      <c r="H63" s="49"/>
      <c r="I63" s="30">
        <v>4353.56</v>
      </c>
      <c r="J63" s="31">
        <v>17414.25</v>
      </c>
      <c r="K63" s="19"/>
      <c r="L63" s="19"/>
    </row>
    <row r="64" spans="1:12" ht="12.75">
      <c r="A64" s="50" t="s">
        <v>58</v>
      </c>
      <c r="B64" s="30">
        <v>37323653.5</v>
      </c>
      <c r="C64" s="30">
        <v>2968872.049999997</v>
      </c>
      <c r="D64" s="30">
        <v>162748</v>
      </c>
      <c r="E64" s="30">
        <v>37273197.71</v>
      </c>
      <c r="F64" s="30">
        <f t="shared" si="0"/>
        <v>79526.73</v>
      </c>
      <c r="G64" s="49">
        <v>50455.79</v>
      </c>
      <c r="H64" s="49">
        <v>29070.94</v>
      </c>
      <c r="I64" s="30"/>
      <c r="J64" s="31">
        <v>79526.73</v>
      </c>
      <c r="K64" s="19"/>
      <c r="L64" s="19"/>
    </row>
    <row r="65" spans="1:12" ht="12.75">
      <c r="A65" s="51" t="s">
        <v>59</v>
      </c>
      <c r="B65" s="30">
        <v>28367648.72</v>
      </c>
      <c r="C65" s="30">
        <v>1470016.8099999987</v>
      </c>
      <c r="D65" s="30"/>
      <c r="E65" s="30">
        <v>28367648.72</v>
      </c>
      <c r="F65" s="30">
        <f t="shared" si="0"/>
        <v>59578.41</v>
      </c>
      <c r="G65" s="49"/>
      <c r="H65" s="49">
        <v>59578.41</v>
      </c>
      <c r="I65" s="30"/>
      <c r="J65" s="31">
        <v>59578.41</v>
      </c>
      <c r="K65" s="19"/>
      <c r="L65" s="19"/>
    </row>
    <row r="66" spans="1:12" ht="12.75">
      <c r="A66" s="50" t="s">
        <v>60</v>
      </c>
      <c r="B66" s="30">
        <v>19048981.87</v>
      </c>
      <c r="C66" s="30">
        <v>2202291.1099999994</v>
      </c>
      <c r="D66" s="30"/>
      <c r="E66" s="30">
        <v>19048981.87</v>
      </c>
      <c r="F66" s="30">
        <f t="shared" si="0"/>
        <v>44155.68</v>
      </c>
      <c r="G66" s="49"/>
      <c r="H66" s="49">
        <v>44155.68</v>
      </c>
      <c r="I66" s="30">
        <v>13000</v>
      </c>
      <c r="J66" s="31">
        <v>31155.68</v>
      </c>
      <c r="K66" s="19"/>
      <c r="L66" s="19"/>
    </row>
    <row r="67" spans="1:12" ht="25.5">
      <c r="A67" s="50" t="s">
        <v>61</v>
      </c>
      <c r="B67" s="30">
        <v>32230782.45</v>
      </c>
      <c r="C67" s="30">
        <v>5099636.449999999</v>
      </c>
      <c r="D67" s="30">
        <v>390800</v>
      </c>
      <c r="E67" s="30">
        <v>32230782.45</v>
      </c>
      <c r="F67" s="30">
        <f t="shared" si="0"/>
        <v>9862.23</v>
      </c>
      <c r="G67" s="49"/>
      <c r="H67" s="49">
        <v>9862.23</v>
      </c>
      <c r="I67" s="30"/>
      <c r="J67" s="31">
        <v>9862.23</v>
      </c>
      <c r="K67" s="19"/>
      <c r="L67" s="19"/>
    </row>
    <row r="68" spans="1:12" ht="12.75">
      <c r="A68" s="51" t="s">
        <v>62</v>
      </c>
      <c r="B68" s="30">
        <v>46017231.74</v>
      </c>
      <c r="C68" s="30">
        <v>4137558.4299999997</v>
      </c>
      <c r="D68" s="30">
        <v>48900</v>
      </c>
      <c r="E68" s="30">
        <v>45991293.34</v>
      </c>
      <c r="F68" s="30">
        <f t="shared" si="0"/>
        <v>343121.37</v>
      </c>
      <c r="G68" s="49">
        <v>25938.4</v>
      </c>
      <c r="H68" s="49">
        <v>317182.97</v>
      </c>
      <c r="I68" s="30">
        <v>163778</v>
      </c>
      <c r="J68" s="31">
        <v>179343.37</v>
      </c>
      <c r="K68" s="19"/>
      <c r="L68" s="19"/>
    </row>
    <row r="69" spans="1:12" ht="25.5">
      <c r="A69" s="50" t="s">
        <v>123</v>
      </c>
      <c r="B69" s="30">
        <v>32079519.91</v>
      </c>
      <c r="C69" s="30">
        <v>6989550.219999999</v>
      </c>
      <c r="D69" s="30">
        <v>15197</v>
      </c>
      <c r="E69" s="30">
        <v>32079519.91</v>
      </c>
      <c r="F69" s="30">
        <f t="shared" si="0"/>
        <v>104133.72</v>
      </c>
      <c r="G69" s="49"/>
      <c r="H69" s="49">
        <v>104133.72</v>
      </c>
      <c r="I69" s="30">
        <v>31239</v>
      </c>
      <c r="J69" s="31">
        <v>72894.72</v>
      </c>
      <c r="K69" s="19"/>
      <c r="L69" s="19"/>
    </row>
    <row r="70" spans="1:12" ht="12.75">
      <c r="A70" s="50" t="s">
        <v>63</v>
      </c>
      <c r="B70" s="30">
        <v>8740197.45</v>
      </c>
      <c r="C70" s="30">
        <v>155197.44999999925</v>
      </c>
      <c r="D70" s="30"/>
      <c r="E70" s="30">
        <v>8739138.82</v>
      </c>
      <c r="F70" s="30">
        <f t="shared" si="0"/>
        <v>1058.63</v>
      </c>
      <c r="G70" s="49">
        <v>1058.63</v>
      </c>
      <c r="H70" s="49"/>
      <c r="I70" s="30"/>
      <c r="J70" s="31">
        <v>1058.63</v>
      </c>
      <c r="K70" s="19"/>
      <c r="L70" s="19"/>
    </row>
    <row r="71" spans="1:12" ht="25.5">
      <c r="A71" s="50" t="s">
        <v>64</v>
      </c>
      <c r="B71" s="30">
        <v>20367044.58</v>
      </c>
      <c r="C71" s="30">
        <v>167380.77999999747</v>
      </c>
      <c r="D71" s="30"/>
      <c r="E71" s="30">
        <v>20324365.83</v>
      </c>
      <c r="F71" s="30">
        <f t="shared" si="0"/>
        <v>42678.75</v>
      </c>
      <c r="G71" s="49">
        <v>42678.75</v>
      </c>
      <c r="H71" s="49"/>
      <c r="I71" s="30"/>
      <c r="J71" s="31">
        <v>42678.75</v>
      </c>
      <c r="K71" s="19"/>
      <c r="L71" s="19"/>
    </row>
    <row r="72" spans="1:12" ht="25.5">
      <c r="A72" s="50" t="s">
        <v>65</v>
      </c>
      <c r="B72" s="30">
        <v>8471097.33</v>
      </c>
      <c r="C72" s="30">
        <v>110971.73000000045</v>
      </c>
      <c r="D72" s="30"/>
      <c r="E72" s="30">
        <v>8454389.98</v>
      </c>
      <c r="F72" s="30">
        <f t="shared" si="0"/>
        <v>16707.35</v>
      </c>
      <c r="G72" s="49">
        <v>16707.35</v>
      </c>
      <c r="H72" s="49"/>
      <c r="I72" s="30">
        <v>3000</v>
      </c>
      <c r="J72" s="31">
        <v>13707.35</v>
      </c>
      <c r="K72" s="19"/>
      <c r="L72" s="19"/>
    </row>
    <row r="73" spans="1:12" ht="12.75">
      <c r="A73" s="50" t="s">
        <v>6</v>
      </c>
      <c r="B73" s="30">
        <v>9468458.18</v>
      </c>
      <c r="C73" s="30">
        <v>1463666.1799999997</v>
      </c>
      <c r="D73" s="30"/>
      <c r="E73" s="30">
        <v>9454650.66</v>
      </c>
      <c r="F73" s="30">
        <f aca="true" t="shared" si="1" ref="F73:F114">G73+H73</f>
        <v>13807.52</v>
      </c>
      <c r="G73" s="49">
        <v>13807.52</v>
      </c>
      <c r="H73" s="49"/>
      <c r="I73" s="30">
        <v>2761.92</v>
      </c>
      <c r="J73" s="31">
        <v>11045.6</v>
      </c>
      <c r="K73" s="19"/>
      <c r="L73" s="19"/>
    </row>
    <row r="74" spans="1:12" ht="12.75">
      <c r="A74" s="50" t="s">
        <v>7</v>
      </c>
      <c r="B74" s="30">
        <v>10526221.35</v>
      </c>
      <c r="C74" s="30">
        <v>1838221.3499999996</v>
      </c>
      <c r="D74" s="30"/>
      <c r="E74" s="30">
        <v>10523236.92</v>
      </c>
      <c r="F74" s="30">
        <f t="shared" si="1"/>
        <v>2984.43</v>
      </c>
      <c r="G74" s="49">
        <v>2984.43</v>
      </c>
      <c r="H74" s="49"/>
      <c r="I74" s="30">
        <v>590</v>
      </c>
      <c r="J74" s="31">
        <v>2394.43</v>
      </c>
      <c r="K74" s="19"/>
      <c r="L74" s="19"/>
    </row>
    <row r="75" spans="1:12" ht="12.75">
      <c r="A75" s="50" t="s">
        <v>8</v>
      </c>
      <c r="B75" s="30">
        <v>14743682.87</v>
      </c>
      <c r="C75" s="30">
        <v>2700682.869999999</v>
      </c>
      <c r="D75" s="30"/>
      <c r="E75" s="30">
        <v>14666194.52</v>
      </c>
      <c r="F75" s="30">
        <f t="shared" si="1"/>
        <v>77488.35</v>
      </c>
      <c r="G75" s="49">
        <v>77488.35</v>
      </c>
      <c r="H75" s="49"/>
      <c r="I75" s="30">
        <v>7748.83</v>
      </c>
      <c r="J75" s="31">
        <v>69739.52</v>
      </c>
      <c r="K75" s="19"/>
      <c r="L75" s="19"/>
    </row>
    <row r="76" spans="1:12" ht="13.5" thickBot="1">
      <c r="A76" s="52" t="s">
        <v>9</v>
      </c>
      <c r="B76" s="33">
        <v>16579322.65</v>
      </c>
      <c r="C76" s="33">
        <v>4823322.65</v>
      </c>
      <c r="D76" s="33"/>
      <c r="E76" s="33">
        <v>16575439.94</v>
      </c>
      <c r="F76" s="33">
        <f t="shared" si="1"/>
        <v>14480.71</v>
      </c>
      <c r="G76" s="53">
        <v>3882.71</v>
      </c>
      <c r="H76" s="53">
        <v>10598</v>
      </c>
      <c r="I76" s="33">
        <v>5000</v>
      </c>
      <c r="J76" s="34">
        <v>9480.71</v>
      </c>
      <c r="K76" s="19"/>
      <c r="L76" s="19"/>
    </row>
    <row r="77" spans="1:12" ht="13.5" thickBot="1">
      <c r="A77" s="54" t="s">
        <v>34</v>
      </c>
      <c r="B77" s="55">
        <f>SUM(B58:B76)</f>
        <v>383222652.34</v>
      </c>
      <c r="C77" s="55">
        <f>SUM(C58:C76)</f>
        <v>39624914.61999998</v>
      </c>
      <c r="D77" s="55">
        <f>SUM(D58:D76)</f>
        <v>635645</v>
      </c>
      <c r="E77" s="55">
        <f>SUM(E58:E76)</f>
        <v>382853485.67</v>
      </c>
      <c r="F77" s="56">
        <f t="shared" si="1"/>
        <v>938162.22</v>
      </c>
      <c r="G77" s="56">
        <f>SUM(G58:G76)</f>
        <v>369166.6700000001</v>
      </c>
      <c r="H77" s="56">
        <f>SUM(H58:H76)</f>
        <v>568995.5499999999</v>
      </c>
      <c r="I77" s="56">
        <f>SUM(I58:I76)</f>
        <v>249007.94</v>
      </c>
      <c r="J77" s="57">
        <f>SUM(J58:J76)</f>
        <v>689154.28</v>
      </c>
      <c r="K77" s="19"/>
      <c r="L77" s="19"/>
    </row>
    <row r="78" spans="1:12" s="18" customFormat="1" ht="12.75">
      <c r="A78" s="38" t="s">
        <v>10</v>
      </c>
      <c r="B78" s="27">
        <v>36038232.74</v>
      </c>
      <c r="C78" s="27">
        <v>3354732.74</v>
      </c>
      <c r="D78" s="27"/>
      <c r="E78" s="27">
        <v>36024448.94</v>
      </c>
      <c r="F78" s="27">
        <f t="shared" si="1"/>
        <v>14533.8</v>
      </c>
      <c r="G78" s="39">
        <v>13783.8</v>
      </c>
      <c r="H78" s="39">
        <v>750</v>
      </c>
      <c r="I78" s="27">
        <v>3130</v>
      </c>
      <c r="J78" s="28">
        <v>11403.8</v>
      </c>
      <c r="K78" s="19"/>
      <c r="L78" s="19"/>
    </row>
    <row r="79" spans="1:12" ht="12.75">
      <c r="A79" s="29" t="s">
        <v>11</v>
      </c>
      <c r="B79" s="30">
        <v>10313794.74</v>
      </c>
      <c r="C79" s="30">
        <v>292693.74</v>
      </c>
      <c r="D79" s="30">
        <v>900</v>
      </c>
      <c r="E79" s="30">
        <v>10313784.58</v>
      </c>
      <c r="F79" s="30">
        <f t="shared" si="1"/>
        <v>15480.119999999999</v>
      </c>
      <c r="G79" s="41">
        <v>10.16</v>
      </c>
      <c r="H79" s="41">
        <v>15469.96</v>
      </c>
      <c r="I79" s="30">
        <v>4644</v>
      </c>
      <c r="J79" s="31">
        <v>10836.12</v>
      </c>
      <c r="K79" s="19"/>
      <c r="L79" s="19"/>
    </row>
    <row r="80" spans="1:12" ht="25.5">
      <c r="A80" s="29" t="s">
        <v>66</v>
      </c>
      <c r="B80" s="30">
        <v>12375067.52</v>
      </c>
      <c r="C80" s="30">
        <v>895521.07</v>
      </c>
      <c r="D80" s="30"/>
      <c r="E80" s="30">
        <v>12311280.59</v>
      </c>
      <c r="F80" s="30">
        <f t="shared" si="1"/>
        <v>63786.93</v>
      </c>
      <c r="G80" s="41">
        <v>63786.93</v>
      </c>
      <c r="H80" s="41"/>
      <c r="I80" s="30">
        <v>51029</v>
      </c>
      <c r="J80" s="31">
        <v>12757.93</v>
      </c>
      <c r="K80" s="19"/>
      <c r="L80" s="19"/>
    </row>
    <row r="81" spans="1:12" ht="12.75">
      <c r="A81" s="29" t="s">
        <v>91</v>
      </c>
      <c r="B81" s="30">
        <v>38304341.21</v>
      </c>
      <c r="C81" s="30">
        <v>20489041.64</v>
      </c>
      <c r="D81" s="30">
        <v>945804.27</v>
      </c>
      <c r="E81" s="30">
        <v>36346772.4</v>
      </c>
      <c r="F81" s="30">
        <f t="shared" si="1"/>
        <v>1854470.74</v>
      </c>
      <c r="G81" s="41">
        <v>1837749.23</v>
      </c>
      <c r="H81" s="41">
        <v>16721.51</v>
      </c>
      <c r="I81" s="30">
        <v>240000</v>
      </c>
      <c r="J81" s="31">
        <v>1614470.74</v>
      </c>
      <c r="K81" s="19"/>
      <c r="L81" s="19"/>
    </row>
    <row r="82" spans="1:12" ht="25.5">
      <c r="A82" s="29" t="s">
        <v>92</v>
      </c>
      <c r="B82" s="30">
        <v>13696832.91</v>
      </c>
      <c r="C82" s="30">
        <v>496193.89</v>
      </c>
      <c r="D82" s="30"/>
      <c r="E82" s="30">
        <v>13696832.91</v>
      </c>
      <c r="F82" s="30"/>
      <c r="G82" s="41"/>
      <c r="H82" s="41"/>
      <c r="I82" s="30"/>
      <c r="J82" s="31"/>
      <c r="K82" s="19"/>
      <c r="L82" s="19"/>
    </row>
    <row r="83" spans="1:12" ht="25.5">
      <c r="A83" s="40" t="s">
        <v>93</v>
      </c>
      <c r="B83" s="30">
        <v>29806280.56</v>
      </c>
      <c r="C83" s="30">
        <v>2320592.34</v>
      </c>
      <c r="D83" s="30"/>
      <c r="E83" s="30">
        <v>29629355.4</v>
      </c>
      <c r="F83" s="30">
        <f t="shared" si="1"/>
        <v>203039.22</v>
      </c>
      <c r="G83" s="41">
        <v>160345.16</v>
      </c>
      <c r="H83" s="41">
        <v>42694.06</v>
      </c>
      <c r="I83" s="30">
        <v>40607.84</v>
      </c>
      <c r="J83" s="31">
        <v>162431.38</v>
      </c>
      <c r="K83" s="19"/>
      <c r="L83" s="19"/>
    </row>
    <row r="84" spans="1:12" ht="25.5">
      <c r="A84" s="29" t="s">
        <v>94</v>
      </c>
      <c r="B84" s="30">
        <v>41982956.03</v>
      </c>
      <c r="C84" s="30">
        <v>10385658.63</v>
      </c>
      <c r="D84" s="30"/>
      <c r="E84" s="30">
        <v>41908138.46</v>
      </c>
      <c r="F84" s="30">
        <f t="shared" si="1"/>
        <v>188482.17</v>
      </c>
      <c r="G84" s="41">
        <v>34625.69</v>
      </c>
      <c r="H84" s="41">
        <v>153856.48</v>
      </c>
      <c r="I84" s="30">
        <v>55000</v>
      </c>
      <c r="J84" s="31">
        <v>133482.17</v>
      </c>
      <c r="K84" s="19"/>
      <c r="L84" s="19"/>
    </row>
    <row r="85" spans="1:12" ht="25.5">
      <c r="A85" s="29" t="s">
        <v>74</v>
      </c>
      <c r="B85" s="30">
        <v>18429439.45</v>
      </c>
      <c r="C85" s="30">
        <v>2008133.62</v>
      </c>
      <c r="D85" s="30"/>
      <c r="E85" s="30">
        <v>18224874.52</v>
      </c>
      <c r="F85" s="30">
        <f t="shared" si="1"/>
        <v>359660.14</v>
      </c>
      <c r="G85" s="41">
        <v>204564.93</v>
      </c>
      <c r="H85" s="41">
        <v>155095.21</v>
      </c>
      <c r="I85" s="30">
        <v>107898.04</v>
      </c>
      <c r="J85" s="31">
        <v>251762.1</v>
      </c>
      <c r="K85" s="19"/>
      <c r="L85" s="19"/>
    </row>
    <row r="86" spans="1:12" ht="12.75">
      <c r="A86" s="29" t="s">
        <v>95</v>
      </c>
      <c r="B86" s="30">
        <v>76100709.25</v>
      </c>
      <c r="C86" s="30">
        <v>6809799.58</v>
      </c>
      <c r="D86" s="30">
        <v>9070</v>
      </c>
      <c r="E86" s="30">
        <v>74763990.72</v>
      </c>
      <c r="F86" s="30">
        <f t="shared" si="1"/>
        <v>1205339.54</v>
      </c>
      <c r="G86" s="41">
        <v>1147288.53</v>
      </c>
      <c r="H86" s="41">
        <v>58051.01</v>
      </c>
      <c r="I86" s="30">
        <v>100000</v>
      </c>
      <c r="J86" s="31">
        <v>1105339.54</v>
      </c>
      <c r="K86" s="19"/>
      <c r="L86" s="19"/>
    </row>
    <row r="87" spans="1:12" ht="25.5">
      <c r="A87" s="29" t="s">
        <v>78</v>
      </c>
      <c r="B87" s="30">
        <v>32645102.58</v>
      </c>
      <c r="C87" s="30">
        <v>1640215.48</v>
      </c>
      <c r="D87" s="30"/>
      <c r="E87" s="30">
        <v>32484501.1</v>
      </c>
      <c r="F87" s="30">
        <f t="shared" si="1"/>
        <v>160601.48</v>
      </c>
      <c r="G87" s="41">
        <v>160601.48</v>
      </c>
      <c r="H87" s="41"/>
      <c r="I87" s="30">
        <v>1000</v>
      </c>
      <c r="J87" s="31">
        <v>159601.48</v>
      </c>
      <c r="K87" s="19"/>
      <c r="L87" s="19"/>
    </row>
    <row r="88" spans="1:12" ht="25.5">
      <c r="A88" s="29" t="s">
        <v>96</v>
      </c>
      <c r="B88" s="30">
        <v>8570549.15</v>
      </c>
      <c r="C88" s="30">
        <v>431549.15</v>
      </c>
      <c r="D88" s="30"/>
      <c r="E88" s="30">
        <v>8348516.45</v>
      </c>
      <c r="F88" s="30">
        <f t="shared" si="1"/>
        <v>222032.7</v>
      </c>
      <c r="G88" s="41">
        <v>222032.7</v>
      </c>
      <c r="H88" s="41"/>
      <c r="I88" s="30">
        <v>44400</v>
      </c>
      <c r="J88" s="31">
        <v>177632.7</v>
      </c>
      <c r="K88" s="19"/>
      <c r="L88" s="19"/>
    </row>
    <row r="89" spans="1:12" ht="25.5">
      <c r="A89" s="29" t="s">
        <v>67</v>
      </c>
      <c r="B89" s="30">
        <v>20494697.36</v>
      </c>
      <c r="C89" s="30">
        <v>8303697.36</v>
      </c>
      <c r="D89" s="30"/>
      <c r="E89" s="30">
        <v>20182996.04</v>
      </c>
      <c r="F89" s="30">
        <f t="shared" si="1"/>
        <v>200487.11</v>
      </c>
      <c r="G89" s="41">
        <v>70021.32</v>
      </c>
      <c r="H89" s="41">
        <v>130465.79</v>
      </c>
      <c r="I89" s="30">
        <v>60049</v>
      </c>
      <c r="J89" s="31">
        <v>140438.11</v>
      </c>
      <c r="K89" s="19"/>
      <c r="L89" s="19"/>
    </row>
    <row r="90" spans="1:12" ht="25.5">
      <c r="A90" s="29" t="s">
        <v>12</v>
      </c>
      <c r="B90" s="30">
        <v>13872846.24</v>
      </c>
      <c r="C90" s="30">
        <v>2945846.24</v>
      </c>
      <c r="D90" s="30"/>
      <c r="E90" s="30">
        <v>13730695.84</v>
      </c>
      <c r="F90" s="30">
        <f t="shared" si="1"/>
        <v>132888.93</v>
      </c>
      <c r="G90" s="41">
        <v>112624.06</v>
      </c>
      <c r="H90" s="41">
        <v>20264.87</v>
      </c>
      <c r="I90" s="30">
        <v>26577</v>
      </c>
      <c r="J90" s="31">
        <v>106311.93</v>
      </c>
      <c r="K90" s="19"/>
      <c r="L90" s="19"/>
    </row>
    <row r="91" spans="1:12" ht="25.5">
      <c r="A91" s="29" t="s">
        <v>13</v>
      </c>
      <c r="B91" s="30">
        <v>6574406.38</v>
      </c>
      <c r="C91" s="30">
        <v>1061406.38</v>
      </c>
      <c r="D91" s="30"/>
      <c r="E91" s="30">
        <v>6504583.01</v>
      </c>
      <c r="F91" s="30">
        <f t="shared" si="1"/>
        <v>69823.37</v>
      </c>
      <c r="G91" s="41">
        <v>69823.37</v>
      </c>
      <c r="H91" s="41"/>
      <c r="I91" s="30">
        <v>13964</v>
      </c>
      <c r="J91" s="31">
        <v>55859.37</v>
      </c>
      <c r="K91" s="19"/>
      <c r="L91" s="19"/>
    </row>
    <row r="92" spans="1:12" ht="12.75">
      <c r="A92" s="29" t="s">
        <v>125</v>
      </c>
      <c r="B92" s="30">
        <v>14427733.98</v>
      </c>
      <c r="C92" s="30">
        <v>7781357.98</v>
      </c>
      <c r="D92" s="30"/>
      <c r="E92" s="30">
        <v>14419679.18</v>
      </c>
      <c r="F92" s="30">
        <f t="shared" si="1"/>
        <v>8054.8</v>
      </c>
      <c r="G92" s="41">
        <v>8054.8</v>
      </c>
      <c r="H92" s="41"/>
      <c r="I92" s="30">
        <v>1000</v>
      </c>
      <c r="J92" s="31">
        <v>7054.8</v>
      </c>
      <c r="K92" s="19"/>
      <c r="L92" s="19"/>
    </row>
    <row r="93" spans="1:12" ht="26.25" thickBot="1">
      <c r="A93" s="43" t="s">
        <v>14</v>
      </c>
      <c r="B93" s="33">
        <v>243543.18</v>
      </c>
      <c r="C93" s="33">
        <v>243543.18</v>
      </c>
      <c r="D93" s="33"/>
      <c r="E93" s="33">
        <v>243373.7</v>
      </c>
      <c r="F93" s="33">
        <f t="shared" si="1"/>
        <v>2866565.03</v>
      </c>
      <c r="G93" s="44">
        <v>169.48</v>
      </c>
      <c r="H93" s="44">
        <v>2866395.55</v>
      </c>
      <c r="I93" s="33">
        <v>160000</v>
      </c>
      <c r="J93" s="34">
        <v>2706565.03</v>
      </c>
      <c r="K93" s="19"/>
      <c r="L93" s="19"/>
    </row>
    <row r="94" spans="1:12" ht="13.5" thickBot="1">
      <c r="A94" s="58" t="s">
        <v>36</v>
      </c>
      <c r="B94" s="45">
        <f>SUM(B78:B93)</f>
        <v>373876533.28</v>
      </c>
      <c r="C94" s="45">
        <f>SUM(C78:C93)</f>
        <v>69459983.02000001</v>
      </c>
      <c r="D94" s="45">
        <f>SUM(D78:D93)</f>
        <v>955774.27</v>
      </c>
      <c r="E94" s="45">
        <f>SUM(E78:E93)</f>
        <v>369133823.84</v>
      </c>
      <c r="F94" s="36">
        <f t="shared" si="1"/>
        <v>7565246.08</v>
      </c>
      <c r="G94" s="36">
        <f>SUM(G78:G93)</f>
        <v>4105481.6399999997</v>
      </c>
      <c r="H94" s="36">
        <f>SUM(H78:H93)</f>
        <v>3459764.44</v>
      </c>
      <c r="I94" s="36">
        <f>SUM(I78:I93)</f>
        <v>909298.8799999999</v>
      </c>
      <c r="J94" s="37">
        <f>SUM(J78:J93)</f>
        <v>6655947.2</v>
      </c>
      <c r="K94" s="19"/>
      <c r="L94" s="19"/>
    </row>
    <row r="95" spans="1:12" ht="12.75">
      <c r="A95" s="26" t="s">
        <v>15</v>
      </c>
      <c r="B95" s="27">
        <v>33914579.07</v>
      </c>
      <c r="C95" s="27">
        <f>33914579.07-29735543</f>
        <v>4179036.0700000003</v>
      </c>
      <c r="D95" s="39"/>
      <c r="E95" s="27">
        <v>33914579.07</v>
      </c>
      <c r="F95" s="27">
        <f t="shared" si="1"/>
        <v>70488.93</v>
      </c>
      <c r="G95" s="39"/>
      <c r="H95" s="39">
        <v>70488.93</v>
      </c>
      <c r="I95" s="39">
        <v>0</v>
      </c>
      <c r="J95" s="59">
        <v>70488.93</v>
      </c>
      <c r="K95" s="19"/>
      <c r="L95" s="19"/>
    </row>
    <row r="96" spans="1:12" ht="12.75">
      <c r="A96" s="29" t="s">
        <v>16</v>
      </c>
      <c r="B96" s="30">
        <v>29883931.84</v>
      </c>
      <c r="C96" s="30">
        <f>29883931.84-24701194.09</f>
        <v>5182737.75</v>
      </c>
      <c r="D96" s="41"/>
      <c r="E96" s="30">
        <v>29879356.55</v>
      </c>
      <c r="F96" s="30">
        <f t="shared" si="1"/>
        <v>6134.96</v>
      </c>
      <c r="G96" s="41">
        <v>4575.29</v>
      </c>
      <c r="H96" s="41">
        <v>1559.67</v>
      </c>
      <c r="I96" s="60">
        <v>1840.49</v>
      </c>
      <c r="J96" s="61">
        <v>4294.47</v>
      </c>
      <c r="K96" s="19"/>
      <c r="L96" s="19"/>
    </row>
    <row r="97" spans="1:12" ht="12.75">
      <c r="A97" s="29" t="s">
        <v>17</v>
      </c>
      <c r="B97" s="30">
        <v>46039268.79</v>
      </c>
      <c r="C97" s="30">
        <f>46039268.79-37942176.6</f>
        <v>8097092.189999998</v>
      </c>
      <c r="D97" s="41"/>
      <c r="E97" s="30">
        <v>45963748.6</v>
      </c>
      <c r="F97" s="30">
        <f t="shared" si="1"/>
        <v>214768.1</v>
      </c>
      <c r="G97" s="41">
        <v>75520.19</v>
      </c>
      <c r="H97" s="41">
        <v>139247.91</v>
      </c>
      <c r="I97" s="60">
        <v>64430</v>
      </c>
      <c r="J97" s="61">
        <v>150338.1</v>
      </c>
      <c r="K97" s="19"/>
      <c r="L97" s="19"/>
    </row>
    <row r="98" spans="1:12" ht="12.75">
      <c r="A98" s="29" t="s">
        <v>41</v>
      </c>
      <c r="B98" s="30">
        <v>32428355.79</v>
      </c>
      <c r="C98" s="30">
        <f>32428355.19-26616464.5</f>
        <v>5811890.690000001</v>
      </c>
      <c r="D98" s="41"/>
      <c r="E98" s="30">
        <v>32428312.16</v>
      </c>
      <c r="F98" s="30">
        <f t="shared" si="1"/>
        <v>51282.95</v>
      </c>
      <c r="G98" s="41">
        <v>43.63</v>
      </c>
      <c r="H98" s="41">
        <v>51239.32</v>
      </c>
      <c r="I98" s="41">
        <v>10257</v>
      </c>
      <c r="J98" s="61">
        <v>41025.95</v>
      </c>
      <c r="K98" s="19"/>
      <c r="L98" s="19"/>
    </row>
    <row r="99" spans="1:12" ht="12.75">
      <c r="A99" s="29" t="s">
        <v>18</v>
      </c>
      <c r="B99" s="30">
        <v>23947530.97</v>
      </c>
      <c r="C99" s="62">
        <f>23947530.97-20409360</f>
        <v>3538170.969999999</v>
      </c>
      <c r="D99" s="41"/>
      <c r="E99" s="62">
        <v>23885187.14</v>
      </c>
      <c r="F99" s="30">
        <f t="shared" si="1"/>
        <v>68672.04000000001</v>
      </c>
      <c r="G99" s="41">
        <v>62343.83</v>
      </c>
      <c r="H99" s="41">
        <v>6328.21</v>
      </c>
      <c r="I99" s="60">
        <v>13734</v>
      </c>
      <c r="J99" s="61">
        <v>54938.04</v>
      </c>
      <c r="K99" s="19"/>
      <c r="L99" s="19"/>
    </row>
    <row r="100" spans="1:12" ht="12.75">
      <c r="A100" s="29" t="s">
        <v>19</v>
      </c>
      <c r="B100" s="30">
        <v>21010183.92</v>
      </c>
      <c r="C100" s="30">
        <f>21010183.92-17903685.48</f>
        <v>3106498.4400000013</v>
      </c>
      <c r="D100" s="41"/>
      <c r="E100" s="30">
        <v>21010183.92</v>
      </c>
      <c r="F100" s="30">
        <f t="shared" si="1"/>
        <v>176593.47</v>
      </c>
      <c r="G100" s="41"/>
      <c r="H100" s="41">
        <v>176593.47</v>
      </c>
      <c r="I100" s="60">
        <v>53000</v>
      </c>
      <c r="J100" s="61">
        <v>123593.47</v>
      </c>
      <c r="K100" s="19"/>
      <c r="L100" s="19"/>
    </row>
    <row r="101" spans="1:12" ht="25.5">
      <c r="A101" s="29" t="s">
        <v>42</v>
      </c>
      <c r="B101" s="30">
        <v>46209663.87</v>
      </c>
      <c r="C101" s="30">
        <f>46209663.87-38264221.29</f>
        <v>7945442.579999998</v>
      </c>
      <c r="D101" s="41">
        <v>133328</v>
      </c>
      <c r="E101" s="30">
        <v>46104605.94</v>
      </c>
      <c r="F101" s="30">
        <f t="shared" si="1"/>
        <v>325391.26</v>
      </c>
      <c r="G101" s="41">
        <v>33022.93</v>
      </c>
      <c r="H101" s="41">
        <v>292368.33</v>
      </c>
      <c r="I101" s="60">
        <v>97617</v>
      </c>
      <c r="J101" s="61">
        <v>227774.26</v>
      </c>
      <c r="K101" s="19"/>
      <c r="L101" s="19"/>
    </row>
    <row r="102" spans="1:12" ht="12.75">
      <c r="A102" s="29" t="s">
        <v>20</v>
      </c>
      <c r="B102" s="30">
        <v>24935348.91</v>
      </c>
      <c r="C102" s="30">
        <f>24935348.91-21731933</f>
        <v>3203415.91</v>
      </c>
      <c r="D102" s="41"/>
      <c r="E102" s="30">
        <v>24738435.55</v>
      </c>
      <c r="F102" s="30">
        <f t="shared" si="1"/>
        <v>250386.28999999998</v>
      </c>
      <c r="G102" s="41">
        <v>196913.36</v>
      </c>
      <c r="H102" s="41">
        <v>53472.93</v>
      </c>
      <c r="I102" s="60">
        <v>50000</v>
      </c>
      <c r="J102" s="61">
        <v>200386.29</v>
      </c>
      <c r="K102" s="19"/>
      <c r="L102" s="19"/>
    </row>
    <row r="103" spans="1:12" ht="12.75">
      <c r="A103" s="29" t="s">
        <v>43</v>
      </c>
      <c r="B103" s="30">
        <v>16860584.58</v>
      </c>
      <c r="C103" s="30">
        <f>16860584.58-15826468.5</f>
        <v>1034116.0799999982</v>
      </c>
      <c r="D103" s="41"/>
      <c r="E103" s="30">
        <v>16841473.41</v>
      </c>
      <c r="F103" s="30">
        <f t="shared" si="1"/>
        <v>19111.17</v>
      </c>
      <c r="G103" s="41">
        <v>19111.17</v>
      </c>
      <c r="H103" s="41"/>
      <c r="I103" s="41">
        <v>1000</v>
      </c>
      <c r="J103" s="61">
        <v>18111.17</v>
      </c>
      <c r="K103" s="19"/>
      <c r="L103" s="19"/>
    </row>
    <row r="104" spans="1:12" ht="12.75">
      <c r="A104" s="29" t="s">
        <v>97</v>
      </c>
      <c r="B104" s="30">
        <v>15858015.61</v>
      </c>
      <c r="C104" s="30">
        <f>15858015.61-14551410</f>
        <v>1306605.6099999994</v>
      </c>
      <c r="D104" s="41"/>
      <c r="E104" s="30">
        <v>15836841.54</v>
      </c>
      <c r="F104" s="30">
        <f t="shared" si="1"/>
        <v>21174.07</v>
      </c>
      <c r="G104" s="41">
        <v>21174.07</v>
      </c>
      <c r="H104" s="41"/>
      <c r="I104" s="60">
        <v>0</v>
      </c>
      <c r="J104" s="61">
        <v>21174.07</v>
      </c>
      <c r="K104" s="19"/>
      <c r="L104" s="19"/>
    </row>
    <row r="105" spans="1:12" ht="12.75">
      <c r="A105" s="29" t="s">
        <v>44</v>
      </c>
      <c r="B105" s="30">
        <v>8871357.24</v>
      </c>
      <c r="C105" s="30">
        <f>8871357.24-8667088</f>
        <v>204269.24000000022</v>
      </c>
      <c r="D105" s="41"/>
      <c r="E105" s="30">
        <v>8865795.64</v>
      </c>
      <c r="F105" s="30">
        <f t="shared" si="1"/>
        <v>5561.6</v>
      </c>
      <c r="G105" s="41">
        <v>5561.6</v>
      </c>
      <c r="H105" s="41"/>
      <c r="I105" s="60">
        <v>1000</v>
      </c>
      <c r="J105" s="61">
        <v>4561.6</v>
      </c>
      <c r="K105" s="19"/>
      <c r="L105" s="19"/>
    </row>
    <row r="106" spans="1:12" ht="25.5">
      <c r="A106" s="29" t="s">
        <v>45</v>
      </c>
      <c r="B106" s="30">
        <v>5715943.73</v>
      </c>
      <c r="C106" s="30">
        <f>5715943.73-5580602</f>
        <v>135341.73000000045</v>
      </c>
      <c r="D106" s="41"/>
      <c r="E106" s="30">
        <v>5709287.73</v>
      </c>
      <c r="F106" s="30">
        <f t="shared" si="1"/>
        <v>6656</v>
      </c>
      <c r="G106" s="41">
        <v>6656</v>
      </c>
      <c r="H106" s="41"/>
      <c r="I106" s="60">
        <v>665.6</v>
      </c>
      <c r="J106" s="61">
        <v>5990.4</v>
      </c>
      <c r="K106" s="19"/>
      <c r="L106" s="19"/>
    </row>
    <row r="107" spans="1:12" ht="12.75">
      <c r="A107" s="29" t="s">
        <v>98</v>
      </c>
      <c r="B107" s="30">
        <v>5960465.13</v>
      </c>
      <c r="C107" s="30">
        <f>5960465.13-4987000</f>
        <v>973465.1299999999</v>
      </c>
      <c r="D107" s="41"/>
      <c r="E107" s="30">
        <v>5959819.67</v>
      </c>
      <c r="F107" s="30">
        <f t="shared" si="1"/>
        <v>645.46</v>
      </c>
      <c r="G107" s="41">
        <v>645.46</v>
      </c>
      <c r="H107" s="41"/>
      <c r="I107" s="60">
        <v>100</v>
      </c>
      <c r="J107" s="61">
        <v>545.46</v>
      </c>
      <c r="K107" s="19"/>
      <c r="L107" s="19"/>
    </row>
    <row r="108" spans="1:12" ht="12.75">
      <c r="A108" s="29" t="s">
        <v>21</v>
      </c>
      <c r="B108" s="30">
        <v>12464864.86</v>
      </c>
      <c r="C108" s="30">
        <f>12464864.86-10664686</f>
        <v>1800178.8599999994</v>
      </c>
      <c r="D108" s="41"/>
      <c r="E108" s="30">
        <v>12322236.24</v>
      </c>
      <c r="F108" s="30">
        <f t="shared" si="1"/>
        <v>142628.62</v>
      </c>
      <c r="G108" s="41">
        <v>142628.62</v>
      </c>
      <c r="H108" s="41"/>
      <c r="I108" s="60">
        <v>22000</v>
      </c>
      <c r="J108" s="61">
        <v>120628.62</v>
      </c>
      <c r="K108" s="19"/>
      <c r="L108" s="19"/>
    </row>
    <row r="109" spans="1:12" ht="12.75">
      <c r="A109" s="29" t="s">
        <v>22</v>
      </c>
      <c r="B109" s="30">
        <v>7392519.33</v>
      </c>
      <c r="C109" s="30">
        <f>7392519.33-6183000</f>
        <v>1209519.33</v>
      </c>
      <c r="D109" s="41"/>
      <c r="E109" s="30">
        <v>7392255.93</v>
      </c>
      <c r="F109" s="30">
        <f t="shared" si="1"/>
        <v>263.4</v>
      </c>
      <c r="G109" s="41">
        <v>263.4</v>
      </c>
      <c r="H109" s="41"/>
      <c r="I109" s="60">
        <v>0</v>
      </c>
      <c r="J109" s="61">
        <v>263.4</v>
      </c>
      <c r="K109" s="19"/>
      <c r="L109" s="19"/>
    </row>
    <row r="110" spans="1:12" ht="12.75">
      <c r="A110" s="29" t="s">
        <v>23</v>
      </c>
      <c r="B110" s="30">
        <v>5583167.13</v>
      </c>
      <c r="C110" s="30">
        <f>5583167.13-4886995</f>
        <v>696172.1299999999</v>
      </c>
      <c r="D110" s="41"/>
      <c r="E110" s="30">
        <v>5557572.87</v>
      </c>
      <c r="F110" s="30">
        <f t="shared" si="1"/>
        <v>25594.26</v>
      </c>
      <c r="G110" s="41">
        <v>25594.26</v>
      </c>
      <c r="H110" s="41"/>
      <c r="I110" s="60">
        <v>5000</v>
      </c>
      <c r="J110" s="61">
        <v>20594.26</v>
      </c>
      <c r="K110" s="19"/>
      <c r="L110" s="19"/>
    </row>
    <row r="111" spans="1:12" ht="12.75">
      <c r="A111" s="29" t="s">
        <v>24</v>
      </c>
      <c r="B111" s="30">
        <v>2106575.56</v>
      </c>
      <c r="C111" s="30">
        <f>2106575.56-1800000</f>
        <v>306575.56000000006</v>
      </c>
      <c r="D111" s="41"/>
      <c r="E111" s="30">
        <v>2082940.17</v>
      </c>
      <c r="F111" s="30">
        <f t="shared" si="1"/>
        <v>23635.39</v>
      </c>
      <c r="G111" s="41">
        <v>23635.39</v>
      </c>
      <c r="H111" s="41"/>
      <c r="I111" s="60">
        <v>4700</v>
      </c>
      <c r="J111" s="61">
        <v>18935.39</v>
      </c>
      <c r="K111" s="19"/>
      <c r="L111" s="19"/>
    </row>
    <row r="112" spans="1:12" ht="12.75">
      <c r="A112" s="29" t="s">
        <v>25</v>
      </c>
      <c r="B112" s="30">
        <v>9957064.68</v>
      </c>
      <c r="C112" s="30">
        <f>9957064.68-6575350</f>
        <v>3381714.6799999997</v>
      </c>
      <c r="D112" s="41"/>
      <c r="E112" s="30">
        <v>9885895.62</v>
      </c>
      <c r="F112" s="30">
        <f t="shared" si="1"/>
        <v>71169.06</v>
      </c>
      <c r="G112" s="41">
        <v>71169.06</v>
      </c>
      <c r="H112" s="41"/>
      <c r="I112" s="60">
        <v>14233.81</v>
      </c>
      <c r="J112" s="61">
        <v>56935.25</v>
      </c>
      <c r="K112" s="19"/>
      <c r="L112" s="19"/>
    </row>
    <row r="113" spans="1:12" ht="13.5" thickBot="1">
      <c r="A113" s="32" t="s">
        <v>26</v>
      </c>
      <c r="B113" s="33">
        <v>10616929.55</v>
      </c>
      <c r="C113" s="33">
        <f>10616929.55-5734000</f>
        <v>4882929.550000001</v>
      </c>
      <c r="D113" s="44"/>
      <c r="E113" s="33">
        <v>10613433.63</v>
      </c>
      <c r="F113" s="33">
        <f t="shared" si="1"/>
        <v>104325.33</v>
      </c>
      <c r="G113" s="44">
        <v>3495.92</v>
      </c>
      <c r="H113" s="44">
        <v>100829.41</v>
      </c>
      <c r="I113" s="63">
        <v>24000</v>
      </c>
      <c r="J113" s="64">
        <v>80325.33</v>
      </c>
      <c r="K113" s="19"/>
      <c r="L113" s="19"/>
    </row>
    <row r="114" spans="1:12" ht="13.5" thickBot="1">
      <c r="A114" s="65" t="s">
        <v>37</v>
      </c>
      <c r="B114" s="45">
        <f>SUM(B95:B113)</f>
        <v>359756350.56000006</v>
      </c>
      <c r="C114" s="45">
        <f>SUM(C95:C113)</f>
        <v>56995172.5</v>
      </c>
      <c r="D114" s="45">
        <f>SUM(D95:D113)</f>
        <v>133328</v>
      </c>
      <c r="E114" s="45">
        <f>SUM(E95:E113)</f>
        <v>358991961.3800001</v>
      </c>
      <c r="F114" s="36">
        <f t="shared" si="1"/>
        <v>1584482.3600000003</v>
      </c>
      <c r="G114" s="36">
        <f>SUM(G95:G113)</f>
        <v>692354.18</v>
      </c>
      <c r="H114" s="36">
        <f>SUM(H95:H113)</f>
        <v>892128.1800000002</v>
      </c>
      <c r="I114" s="36">
        <f>SUM(I95:I113)</f>
        <v>363577.89999999997</v>
      </c>
      <c r="J114" s="37">
        <f>SUM(J95:J113)</f>
        <v>1220904.46</v>
      </c>
      <c r="K114" s="19"/>
      <c r="L114" s="19"/>
    </row>
    <row r="115" spans="1:12" ht="25.5">
      <c r="A115" s="26" t="s">
        <v>27</v>
      </c>
      <c r="B115" s="27">
        <v>16673104.96</v>
      </c>
      <c r="C115" s="27">
        <v>351144.96</v>
      </c>
      <c r="D115" s="27"/>
      <c r="E115" s="27">
        <v>16656206.5</v>
      </c>
      <c r="F115" s="27">
        <f aca="true" t="shared" si="2" ref="F115:F150">G115+H115</f>
        <v>18898.46</v>
      </c>
      <c r="G115" s="27">
        <v>16898.46</v>
      </c>
      <c r="H115" s="27">
        <v>2000</v>
      </c>
      <c r="I115" s="27">
        <v>4300</v>
      </c>
      <c r="J115" s="28">
        <v>14598.46</v>
      </c>
      <c r="K115" s="19"/>
      <c r="L115" s="19"/>
    </row>
    <row r="116" spans="1:12" ht="25.5">
      <c r="A116" s="29" t="s">
        <v>28</v>
      </c>
      <c r="B116" s="30">
        <v>23785647.52</v>
      </c>
      <c r="C116" s="30">
        <v>1084225.52</v>
      </c>
      <c r="D116" s="30"/>
      <c r="E116" s="30">
        <v>23785647.52</v>
      </c>
      <c r="F116" s="30">
        <f t="shared" si="2"/>
        <v>51725.94</v>
      </c>
      <c r="G116" s="30"/>
      <c r="H116" s="30">
        <v>51725.94</v>
      </c>
      <c r="I116" s="30">
        <v>15500</v>
      </c>
      <c r="J116" s="31">
        <v>36225.94</v>
      </c>
      <c r="K116" s="19"/>
      <c r="L116" s="19"/>
    </row>
    <row r="117" spans="1:12" ht="25.5">
      <c r="A117" s="29" t="s">
        <v>29</v>
      </c>
      <c r="B117" s="30">
        <v>32281733.78</v>
      </c>
      <c r="C117" s="30">
        <v>6860119.78</v>
      </c>
      <c r="D117" s="30"/>
      <c r="E117" s="30">
        <v>32281733.78</v>
      </c>
      <c r="F117" s="30">
        <f t="shared" si="2"/>
        <v>295777.67</v>
      </c>
      <c r="G117" s="30"/>
      <c r="H117" s="30">
        <v>295777.67</v>
      </c>
      <c r="I117" s="30">
        <v>50000</v>
      </c>
      <c r="J117" s="31">
        <v>245777.67</v>
      </c>
      <c r="K117" s="19"/>
      <c r="L117" s="19"/>
    </row>
    <row r="118" spans="1:12" ht="12.75">
      <c r="A118" s="29" t="s">
        <v>30</v>
      </c>
      <c r="B118" s="30">
        <v>17132520.22</v>
      </c>
      <c r="C118" s="30">
        <v>1578240.22</v>
      </c>
      <c r="D118" s="30"/>
      <c r="E118" s="30">
        <v>17132520.22</v>
      </c>
      <c r="F118" s="30">
        <f t="shared" si="2"/>
        <v>1153.81</v>
      </c>
      <c r="G118" s="30"/>
      <c r="H118" s="30">
        <v>1153.81</v>
      </c>
      <c r="I118" s="30"/>
      <c r="J118" s="31">
        <v>1153.81</v>
      </c>
      <c r="K118" s="19"/>
      <c r="L118" s="19"/>
    </row>
    <row r="119" spans="1:12" ht="12.75">
      <c r="A119" s="29" t="s">
        <v>54</v>
      </c>
      <c r="B119" s="30">
        <v>29206063.21</v>
      </c>
      <c r="C119" s="30">
        <v>3173300.47</v>
      </c>
      <c r="D119" s="30"/>
      <c r="E119" s="30">
        <v>29171182.99</v>
      </c>
      <c r="F119" s="30">
        <f t="shared" si="2"/>
        <v>72417.77</v>
      </c>
      <c r="G119" s="30">
        <v>34880.22</v>
      </c>
      <c r="H119" s="30">
        <v>37537.55</v>
      </c>
      <c r="I119" s="30">
        <v>14484</v>
      </c>
      <c r="J119" s="31">
        <v>57933.77</v>
      </c>
      <c r="K119" s="19"/>
      <c r="L119" s="19"/>
    </row>
    <row r="120" spans="1:12" ht="12.75">
      <c r="A120" s="29" t="s">
        <v>55</v>
      </c>
      <c r="B120" s="30">
        <v>8953062.6</v>
      </c>
      <c r="C120" s="30">
        <v>456565.4</v>
      </c>
      <c r="D120" s="30"/>
      <c r="E120" s="30">
        <v>8948807.48</v>
      </c>
      <c r="F120" s="30">
        <f t="shared" si="2"/>
        <v>4255.12</v>
      </c>
      <c r="G120" s="30">
        <v>4255.12</v>
      </c>
      <c r="H120" s="30"/>
      <c r="I120" s="30"/>
      <c r="J120" s="31">
        <v>4255.12</v>
      </c>
      <c r="K120" s="19"/>
      <c r="L120" s="19"/>
    </row>
    <row r="121" spans="1:12" ht="12.75">
      <c r="A121" s="29" t="s">
        <v>99</v>
      </c>
      <c r="B121" s="30">
        <v>5405165.94</v>
      </c>
      <c r="C121" s="30">
        <v>8238.94</v>
      </c>
      <c r="D121" s="30"/>
      <c r="E121" s="30">
        <v>5395050.47</v>
      </c>
      <c r="F121" s="30">
        <f t="shared" si="2"/>
        <v>10115.47</v>
      </c>
      <c r="G121" s="30">
        <v>10115.47</v>
      </c>
      <c r="H121" s="30"/>
      <c r="I121" s="30">
        <v>1000</v>
      </c>
      <c r="J121" s="31">
        <v>9115.47</v>
      </c>
      <c r="K121" s="19"/>
      <c r="L121" s="19"/>
    </row>
    <row r="122" spans="1:12" ht="12.75">
      <c r="A122" s="29" t="s">
        <v>56</v>
      </c>
      <c r="B122" s="30">
        <v>11514434.94</v>
      </c>
      <c r="C122" s="30">
        <v>898786.94</v>
      </c>
      <c r="D122" s="30">
        <v>10000</v>
      </c>
      <c r="E122" s="30">
        <v>11502249.21</v>
      </c>
      <c r="F122" s="30">
        <f t="shared" si="2"/>
        <v>12185.73</v>
      </c>
      <c r="G122" s="30">
        <v>12185.73</v>
      </c>
      <c r="H122" s="30"/>
      <c r="I122" s="30">
        <v>2437</v>
      </c>
      <c r="J122" s="31">
        <v>9748.73</v>
      </c>
      <c r="K122" s="19"/>
      <c r="L122" s="19"/>
    </row>
    <row r="123" spans="1:12" ht="12.75">
      <c r="A123" s="29" t="s">
        <v>31</v>
      </c>
      <c r="B123" s="30">
        <v>7896694.07</v>
      </c>
      <c r="C123" s="30">
        <v>1329563.05</v>
      </c>
      <c r="D123" s="30"/>
      <c r="E123" s="30">
        <v>7893962.79</v>
      </c>
      <c r="F123" s="30">
        <f t="shared" si="2"/>
        <v>2731.28</v>
      </c>
      <c r="G123" s="30">
        <v>2731.28</v>
      </c>
      <c r="H123" s="30"/>
      <c r="I123" s="30"/>
      <c r="J123" s="31">
        <v>2731.28</v>
      </c>
      <c r="K123" s="19"/>
      <c r="L123" s="19"/>
    </row>
    <row r="124" spans="1:12" ht="12.75">
      <c r="A124" s="29" t="s">
        <v>32</v>
      </c>
      <c r="B124" s="30">
        <v>8289995.71</v>
      </c>
      <c r="C124" s="30">
        <v>1538399.85</v>
      </c>
      <c r="D124" s="30"/>
      <c r="E124" s="30">
        <v>8279376.92</v>
      </c>
      <c r="F124" s="30">
        <f t="shared" si="2"/>
        <v>10618.79</v>
      </c>
      <c r="G124" s="30">
        <v>10618.79</v>
      </c>
      <c r="H124" s="30"/>
      <c r="I124" s="30">
        <v>1000</v>
      </c>
      <c r="J124" s="31">
        <v>9618.79</v>
      </c>
      <c r="K124" s="19"/>
      <c r="L124" s="19"/>
    </row>
    <row r="125" spans="1:12" ht="13.5" thickBot="1">
      <c r="A125" s="32" t="s">
        <v>40</v>
      </c>
      <c r="B125" s="33">
        <v>12740509.49</v>
      </c>
      <c r="C125" s="33">
        <v>3678885.99</v>
      </c>
      <c r="D125" s="33"/>
      <c r="E125" s="33">
        <v>12660292.1</v>
      </c>
      <c r="F125" s="33">
        <f t="shared" si="2"/>
        <v>80217.39</v>
      </c>
      <c r="G125" s="33">
        <v>80217.39</v>
      </c>
      <c r="H125" s="33"/>
      <c r="I125" s="33">
        <v>16000</v>
      </c>
      <c r="J125" s="34">
        <v>64217.39</v>
      </c>
      <c r="K125" s="19"/>
      <c r="L125" s="19"/>
    </row>
    <row r="126" spans="1:12" ht="13.5" thickBot="1">
      <c r="A126" s="35" t="s">
        <v>38</v>
      </c>
      <c r="B126" s="45">
        <f>SUM(B115:B125)</f>
        <v>173878932.44</v>
      </c>
      <c r="C126" s="45">
        <f>SUM(C115:C125)</f>
        <v>20957471.120000005</v>
      </c>
      <c r="D126" s="45">
        <f>SUM(D115:D125)</f>
        <v>10000</v>
      </c>
      <c r="E126" s="45">
        <f>SUM(E115:E125)</f>
        <v>173707029.97999996</v>
      </c>
      <c r="F126" s="36">
        <f t="shared" si="2"/>
        <v>560097.4299999999</v>
      </c>
      <c r="G126" s="36">
        <f>SUM(G115:G125)</f>
        <v>171902.46000000002</v>
      </c>
      <c r="H126" s="36">
        <f>SUM(H115:H125)</f>
        <v>388194.97</v>
      </c>
      <c r="I126" s="36">
        <f>SUM(I115:I125)</f>
        <v>104721</v>
      </c>
      <c r="J126" s="37">
        <f>SUM(J115:J125)</f>
        <v>455376.43</v>
      </c>
      <c r="K126" s="19"/>
      <c r="L126" s="19"/>
    </row>
    <row r="127" spans="1:12" ht="12.75">
      <c r="A127" s="26" t="s">
        <v>100</v>
      </c>
      <c r="B127" s="27">
        <v>39174283.27</v>
      </c>
      <c r="C127" s="27">
        <v>1960979.27</v>
      </c>
      <c r="D127" s="27">
        <v>100</v>
      </c>
      <c r="E127" s="27">
        <v>39174283.27</v>
      </c>
      <c r="F127" s="27"/>
      <c r="G127" s="27"/>
      <c r="H127" s="27">
        <v>86653.44</v>
      </c>
      <c r="I127" s="27"/>
      <c r="J127" s="28">
        <v>86653.44</v>
      </c>
      <c r="K127" s="19"/>
      <c r="L127" s="19"/>
    </row>
    <row r="128" spans="1:12" ht="12.75">
      <c r="A128" s="29" t="s">
        <v>101</v>
      </c>
      <c r="B128" s="30">
        <v>13853533.37</v>
      </c>
      <c r="C128" s="30">
        <v>254813.37</v>
      </c>
      <c r="D128" s="30"/>
      <c r="E128" s="30">
        <v>13853533.37</v>
      </c>
      <c r="F128" s="30">
        <f t="shared" si="2"/>
        <v>38067</v>
      </c>
      <c r="G128" s="30"/>
      <c r="H128" s="30">
        <v>38067</v>
      </c>
      <c r="I128" s="30"/>
      <c r="J128" s="31">
        <v>38067</v>
      </c>
      <c r="K128" s="19"/>
      <c r="L128" s="19"/>
    </row>
    <row r="129" spans="1:12" ht="12.75">
      <c r="A129" s="29" t="s">
        <v>102</v>
      </c>
      <c r="B129" s="30">
        <v>23082389.21</v>
      </c>
      <c r="C129" s="30">
        <v>767385.28</v>
      </c>
      <c r="D129" s="30">
        <v>2100</v>
      </c>
      <c r="E129" s="30">
        <v>23080390</v>
      </c>
      <c r="F129" s="30">
        <f t="shared" si="2"/>
        <v>2965.87</v>
      </c>
      <c r="G129" s="30">
        <v>1999.21</v>
      </c>
      <c r="H129" s="30">
        <v>966.66</v>
      </c>
      <c r="I129" s="30">
        <v>883</v>
      </c>
      <c r="J129" s="31">
        <v>2082.87</v>
      </c>
      <c r="K129" s="19"/>
      <c r="L129" s="19"/>
    </row>
    <row r="130" spans="1:12" ht="25.5">
      <c r="A130" s="29" t="s">
        <v>103</v>
      </c>
      <c r="B130" s="30">
        <v>61092491.18</v>
      </c>
      <c r="C130" s="30">
        <v>9368824.56</v>
      </c>
      <c r="D130" s="30"/>
      <c r="E130" s="30">
        <v>61092491.18</v>
      </c>
      <c r="F130" s="30">
        <f t="shared" si="2"/>
        <v>171072.67</v>
      </c>
      <c r="G130" s="30"/>
      <c r="H130" s="30">
        <v>171072.67</v>
      </c>
      <c r="I130" s="30">
        <v>1000</v>
      </c>
      <c r="J130" s="31">
        <v>37429.6</v>
      </c>
      <c r="K130" s="19"/>
      <c r="L130" s="19"/>
    </row>
    <row r="131" spans="1:12" ht="12.75">
      <c r="A131" s="29" t="s">
        <v>104</v>
      </c>
      <c r="B131" s="30">
        <v>14938277.85</v>
      </c>
      <c r="C131" s="30">
        <v>108200.25</v>
      </c>
      <c r="D131" s="30"/>
      <c r="E131" s="30">
        <v>14906307.5</v>
      </c>
      <c r="F131" s="30">
        <f t="shared" si="2"/>
        <v>38429.6</v>
      </c>
      <c r="G131" s="30">
        <v>31970.35</v>
      </c>
      <c r="H131" s="30">
        <v>6459.25</v>
      </c>
      <c r="I131" s="30">
        <v>34000</v>
      </c>
      <c r="J131" s="31">
        <v>137072.67</v>
      </c>
      <c r="K131" s="19"/>
      <c r="L131" s="19"/>
    </row>
    <row r="132" spans="1:12" ht="25.5">
      <c r="A132" s="29" t="s">
        <v>124</v>
      </c>
      <c r="B132" s="30">
        <v>22312462.48</v>
      </c>
      <c r="C132" s="30">
        <v>2936486.81</v>
      </c>
      <c r="D132" s="30"/>
      <c r="E132" s="30">
        <v>22258587.12</v>
      </c>
      <c r="F132" s="30">
        <f t="shared" si="2"/>
        <v>76027.89</v>
      </c>
      <c r="G132" s="30">
        <v>53875.36</v>
      </c>
      <c r="H132" s="30">
        <v>22152.53</v>
      </c>
      <c r="I132" s="30">
        <v>3000</v>
      </c>
      <c r="J132" s="31">
        <v>73027.89</v>
      </c>
      <c r="K132" s="19"/>
      <c r="L132" s="19"/>
    </row>
    <row r="133" spans="1:12" ht="25.5">
      <c r="A133" s="66" t="s">
        <v>105</v>
      </c>
      <c r="B133" s="30">
        <v>53948123.96</v>
      </c>
      <c r="C133" s="30">
        <v>23281065.21</v>
      </c>
      <c r="D133" s="30">
        <v>479210.02</v>
      </c>
      <c r="E133" s="30">
        <v>52957386.77</v>
      </c>
      <c r="F133" s="30">
        <f t="shared" si="2"/>
        <v>943545.7999999999</v>
      </c>
      <c r="G133" s="30">
        <v>849377.19</v>
      </c>
      <c r="H133" s="30">
        <v>94168.61</v>
      </c>
      <c r="I133" s="30">
        <v>188709.16</v>
      </c>
      <c r="J133" s="31">
        <v>754836.64</v>
      </c>
      <c r="K133" s="19"/>
      <c r="L133" s="19"/>
    </row>
    <row r="134" spans="1:12" ht="25.5">
      <c r="A134" s="29" t="s">
        <v>106</v>
      </c>
      <c r="B134" s="30">
        <v>20635769.41</v>
      </c>
      <c r="C134" s="30">
        <v>1741972.63</v>
      </c>
      <c r="D134" s="30"/>
      <c r="E134" s="30">
        <v>20634077.54</v>
      </c>
      <c r="F134" s="30">
        <f t="shared" si="2"/>
        <v>17791.53</v>
      </c>
      <c r="G134" s="30">
        <v>1691.87</v>
      </c>
      <c r="H134" s="30">
        <v>16099.66</v>
      </c>
      <c r="I134" s="30">
        <v>5337</v>
      </c>
      <c r="J134" s="31">
        <v>12454.53</v>
      </c>
      <c r="K134" s="19"/>
      <c r="L134" s="19"/>
    </row>
    <row r="135" spans="1:12" ht="25.5">
      <c r="A135" s="29" t="s">
        <v>107</v>
      </c>
      <c r="B135" s="30">
        <v>27601518.94</v>
      </c>
      <c r="C135" s="30">
        <v>1757364.85</v>
      </c>
      <c r="D135" s="30"/>
      <c r="E135" s="30">
        <v>27545111.93</v>
      </c>
      <c r="F135" s="30">
        <f t="shared" si="2"/>
        <v>206780.58000000002</v>
      </c>
      <c r="G135" s="30">
        <v>56407.01</v>
      </c>
      <c r="H135" s="30">
        <v>150373.57</v>
      </c>
      <c r="I135" s="30">
        <v>62034</v>
      </c>
      <c r="J135" s="31">
        <v>144746.58</v>
      </c>
      <c r="K135" s="19"/>
      <c r="L135" s="19"/>
    </row>
    <row r="136" spans="1:12" ht="25.5">
      <c r="A136" s="29" t="s">
        <v>108</v>
      </c>
      <c r="B136" s="30">
        <v>97738876.5</v>
      </c>
      <c r="C136" s="30">
        <v>20801519.69</v>
      </c>
      <c r="D136" s="30">
        <v>500</v>
      </c>
      <c r="E136" s="30">
        <v>97709501.52</v>
      </c>
      <c r="F136" s="30">
        <f t="shared" si="2"/>
        <v>239707.80000000002</v>
      </c>
      <c r="G136" s="30">
        <v>29374.98</v>
      </c>
      <c r="H136" s="30">
        <v>210332.82</v>
      </c>
      <c r="I136" s="30">
        <v>71900</v>
      </c>
      <c r="J136" s="31">
        <v>167807.8</v>
      </c>
      <c r="K136" s="19"/>
      <c r="L136" s="19"/>
    </row>
    <row r="137" spans="1:12" ht="12.75">
      <c r="A137" s="29" t="s">
        <v>109</v>
      </c>
      <c r="B137" s="30">
        <v>66090933.11</v>
      </c>
      <c r="C137" s="30">
        <v>8194697.29</v>
      </c>
      <c r="D137" s="30">
        <v>66667.3</v>
      </c>
      <c r="E137" s="30">
        <v>65965119.28</v>
      </c>
      <c r="F137" s="30">
        <f t="shared" si="2"/>
        <v>892381.7799999999</v>
      </c>
      <c r="G137" s="30">
        <v>80182.83</v>
      </c>
      <c r="H137" s="30">
        <v>812198.95</v>
      </c>
      <c r="I137" s="30"/>
      <c r="J137" s="31">
        <v>892381.78</v>
      </c>
      <c r="K137" s="19"/>
      <c r="L137" s="19"/>
    </row>
    <row r="138" spans="1:12" ht="25.5">
      <c r="A138" s="29" t="s">
        <v>110</v>
      </c>
      <c r="B138" s="30">
        <v>24164157.72</v>
      </c>
      <c r="C138" s="30">
        <v>3302157.72</v>
      </c>
      <c r="D138" s="30"/>
      <c r="E138" s="30">
        <v>24155376.4</v>
      </c>
      <c r="F138" s="30">
        <f t="shared" si="2"/>
        <v>268846.62</v>
      </c>
      <c r="G138" s="30">
        <v>8781.32</v>
      </c>
      <c r="H138" s="30">
        <v>260065.3</v>
      </c>
      <c r="I138" s="30">
        <v>80000</v>
      </c>
      <c r="J138" s="31">
        <v>188846.62</v>
      </c>
      <c r="K138" s="19"/>
      <c r="L138" s="19"/>
    </row>
    <row r="139" spans="1:12" ht="12.75">
      <c r="A139" s="29" t="s">
        <v>111</v>
      </c>
      <c r="B139" s="30">
        <v>31715649.71</v>
      </c>
      <c r="C139" s="30">
        <v>2640982.21</v>
      </c>
      <c r="D139" s="30"/>
      <c r="E139" s="30">
        <v>31719674.71</v>
      </c>
      <c r="F139" s="30"/>
      <c r="G139" s="30">
        <v>-4025</v>
      </c>
      <c r="H139" s="30">
        <v>4025</v>
      </c>
      <c r="I139" s="30"/>
      <c r="J139" s="31"/>
      <c r="K139" s="19"/>
      <c r="L139" s="19"/>
    </row>
    <row r="140" spans="1:12" ht="12.75">
      <c r="A140" s="29" t="s">
        <v>46</v>
      </c>
      <c r="B140" s="30">
        <v>15741949.6</v>
      </c>
      <c r="C140" s="30">
        <v>110104.83</v>
      </c>
      <c r="D140" s="30"/>
      <c r="E140" s="30">
        <v>15725763.78</v>
      </c>
      <c r="F140" s="30">
        <f t="shared" si="2"/>
        <v>16185.82</v>
      </c>
      <c r="G140" s="30">
        <v>16185.82</v>
      </c>
      <c r="H140" s="30"/>
      <c r="I140" s="30">
        <v>3000</v>
      </c>
      <c r="J140" s="31">
        <v>13185.82</v>
      </c>
      <c r="K140" s="19"/>
      <c r="L140" s="19"/>
    </row>
    <row r="141" spans="1:12" ht="12.75">
      <c r="A141" s="29" t="s">
        <v>112</v>
      </c>
      <c r="B141" s="30">
        <v>14735940.65</v>
      </c>
      <c r="C141" s="30">
        <v>340264.65</v>
      </c>
      <c r="D141" s="30"/>
      <c r="E141" s="30">
        <v>14665979.46</v>
      </c>
      <c r="F141" s="30">
        <f t="shared" si="2"/>
        <v>69961.19</v>
      </c>
      <c r="G141" s="30">
        <v>69961.19</v>
      </c>
      <c r="H141" s="30"/>
      <c r="I141" s="30">
        <v>13900</v>
      </c>
      <c r="J141" s="31">
        <v>56061.19</v>
      </c>
      <c r="K141" s="19"/>
      <c r="L141" s="19"/>
    </row>
    <row r="142" spans="1:12" ht="12.75">
      <c r="A142" s="29" t="s">
        <v>113</v>
      </c>
      <c r="B142" s="30">
        <v>20288957.31</v>
      </c>
      <c r="C142" s="30">
        <v>1424487.31</v>
      </c>
      <c r="D142" s="30"/>
      <c r="E142" s="30">
        <v>19720633.31</v>
      </c>
      <c r="F142" s="30">
        <f t="shared" si="2"/>
        <v>460272</v>
      </c>
      <c r="G142" s="30">
        <v>449024</v>
      </c>
      <c r="H142" s="30">
        <v>11248</v>
      </c>
      <c r="I142" s="30"/>
      <c r="J142" s="31">
        <v>460272</v>
      </c>
      <c r="K142" s="19"/>
      <c r="L142" s="19"/>
    </row>
    <row r="143" spans="1:12" ht="25.5">
      <c r="A143" s="29" t="s">
        <v>114</v>
      </c>
      <c r="B143" s="30">
        <v>12442235.12</v>
      </c>
      <c r="C143" s="30">
        <v>1912235.12</v>
      </c>
      <c r="D143" s="30"/>
      <c r="E143" s="30">
        <v>12442235.12</v>
      </c>
      <c r="F143" s="30"/>
      <c r="G143" s="30"/>
      <c r="H143" s="30"/>
      <c r="I143" s="30"/>
      <c r="J143" s="31"/>
      <c r="K143" s="19"/>
      <c r="L143" s="19"/>
    </row>
    <row r="144" spans="1:12" ht="12.75">
      <c r="A144" s="29" t="s">
        <v>115</v>
      </c>
      <c r="B144" s="30">
        <v>4912715.84</v>
      </c>
      <c r="C144" s="30">
        <v>761431.84</v>
      </c>
      <c r="D144" s="30"/>
      <c r="E144" s="30">
        <v>4912138.91</v>
      </c>
      <c r="F144" s="30">
        <f t="shared" si="2"/>
        <v>2305.82</v>
      </c>
      <c r="G144" s="30">
        <v>576.93</v>
      </c>
      <c r="H144" s="30">
        <v>1728.89</v>
      </c>
      <c r="I144" s="30"/>
      <c r="J144" s="31">
        <v>2305.82</v>
      </c>
      <c r="K144" s="19"/>
      <c r="L144" s="19"/>
    </row>
    <row r="145" spans="1:12" ht="12.75">
      <c r="A145" s="29" t="s">
        <v>116</v>
      </c>
      <c r="B145" s="30">
        <v>10368546.8</v>
      </c>
      <c r="C145" s="30">
        <v>1539546.8</v>
      </c>
      <c r="D145" s="30"/>
      <c r="E145" s="30">
        <v>10343428.39</v>
      </c>
      <c r="F145" s="30">
        <f t="shared" si="2"/>
        <v>25118.41</v>
      </c>
      <c r="G145" s="30">
        <v>25118.41</v>
      </c>
      <c r="H145" s="30"/>
      <c r="I145" s="30">
        <v>5000</v>
      </c>
      <c r="J145" s="31">
        <v>20118.41</v>
      </c>
      <c r="K145" s="19"/>
      <c r="L145" s="19"/>
    </row>
    <row r="146" spans="1:12" ht="12.75">
      <c r="A146" s="29" t="s">
        <v>117</v>
      </c>
      <c r="B146" s="30">
        <v>4850037.58</v>
      </c>
      <c r="C146" s="30">
        <v>663037.58</v>
      </c>
      <c r="D146" s="30"/>
      <c r="E146" s="30">
        <v>4814415.64</v>
      </c>
      <c r="F146" s="30">
        <f t="shared" si="2"/>
        <v>35621.94</v>
      </c>
      <c r="G146" s="30">
        <v>35621.94</v>
      </c>
      <c r="H146" s="30"/>
      <c r="I146" s="30">
        <v>5000</v>
      </c>
      <c r="J146" s="31">
        <v>30621.94</v>
      </c>
      <c r="K146" s="19"/>
      <c r="L146" s="19"/>
    </row>
    <row r="147" spans="1:12" ht="25.5">
      <c r="A147" s="29" t="s">
        <v>118</v>
      </c>
      <c r="B147" s="30">
        <v>3225178.03</v>
      </c>
      <c r="C147" s="30">
        <v>549178.03</v>
      </c>
      <c r="D147" s="30"/>
      <c r="E147" s="30">
        <v>3216701.66</v>
      </c>
      <c r="F147" s="30">
        <f t="shared" si="2"/>
        <v>8476.37</v>
      </c>
      <c r="G147" s="30">
        <v>8476.37</v>
      </c>
      <c r="H147" s="30"/>
      <c r="I147" s="30">
        <v>1500</v>
      </c>
      <c r="J147" s="31">
        <v>6976.37</v>
      </c>
      <c r="K147" s="19"/>
      <c r="L147" s="19"/>
    </row>
    <row r="148" spans="1:12" ht="12.75">
      <c r="A148" s="29" t="s">
        <v>119</v>
      </c>
      <c r="B148" s="30">
        <v>7213448.98</v>
      </c>
      <c r="C148" s="30">
        <v>1201629.05</v>
      </c>
      <c r="D148" s="30"/>
      <c r="E148" s="30">
        <v>7050585.41</v>
      </c>
      <c r="F148" s="30">
        <f t="shared" si="2"/>
        <v>426921.37</v>
      </c>
      <c r="G148" s="30">
        <v>162863.57</v>
      </c>
      <c r="H148" s="30">
        <v>264057.8</v>
      </c>
      <c r="I148" s="30">
        <v>128000</v>
      </c>
      <c r="J148" s="31">
        <v>298921.37</v>
      </c>
      <c r="K148" s="19"/>
      <c r="L148" s="19"/>
    </row>
    <row r="149" spans="1:12" ht="13.5" thickBot="1">
      <c r="A149" s="32" t="s">
        <v>120</v>
      </c>
      <c r="B149" s="33">
        <v>2750959.98</v>
      </c>
      <c r="C149" s="33">
        <v>450959.98</v>
      </c>
      <c r="D149" s="33"/>
      <c r="E149" s="33">
        <v>2749988.87</v>
      </c>
      <c r="F149" s="33">
        <f t="shared" si="2"/>
        <v>971.11</v>
      </c>
      <c r="G149" s="33">
        <v>971.11</v>
      </c>
      <c r="H149" s="33"/>
      <c r="I149" s="33"/>
      <c r="J149" s="34">
        <v>971.11</v>
      </c>
      <c r="K149" s="19"/>
      <c r="L149" s="19"/>
    </row>
    <row r="150" spans="1:12" ht="13.5" thickBot="1">
      <c r="A150" s="67" t="s">
        <v>39</v>
      </c>
      <c r="B150" s="55">
        <f>SUM(B127:B149)</f>
        <v>592878436.6</v>
      </c>
      <c r="C150" s="55">
        <f>SUM(C127:C149)</f>
        <v>86069324.33000001</v>
      </c>
      <c r="D150" s="55">
        <f>SUM(D127:D149)</f>
        <v>548577.3200000001</v>
      </c>
      <c r="E150" s="55">
        <f>SUM(E127:E149)</f>
        <v>590693711.1399997</v>
      </c>
      <c r="F150" s="68">
        <f t="shared" si="2"/>
        <v>4028104.6100000003</v>
      </c>
      <c r="G150" s="56">
        <f>SUM(G127:G149)</f>
        <v>1878434.4600000002</v>
      </c>
      <c r="H150" s="56">
        <f>SUM(H127:H149)</f>
        <v>2149670.15</v>
      </c>
      <c r="I150" s="56">
        <f>SUM(I127:I149)</f>
        <v>603263.16</v>
      </c>
      <c r="J150" s="57">
        <f>SUM(J127:J149)</f>
        <v>3424841.45</v>
      </c>
      <c r="K150" s="19"/>
      <c r="L150" s="19"/>
    </row>
    <row r="151" spans="1:12" ht="13.5" thickBot="1">
      <c r="A151" s="69" t="s">
        <v>33</v>
      </c>
      <c r="B151" s="70">
        <f aca="true" t="shared" si="3" ref="B151:J151">B42+B57+B77+B94+B114+B126+B150</f>
        <v>3098115842.8500004</v>
      </c>
      <c r="C151" s="70">
        <f t="shared" si="3"/>
        <v>408244887.13</v>
      </c>
      <c r="D151" s="70">
        <f t="shared" si="3"/>
        <v>2465200.09</v>
      </c>
      <c r="E151" s="70">
        <f t="shared" si="3"/>
        <v>3086112867.1400003</v>
      </c>
      <c r="F151" s="70">
        <f t="shared" si="3"/>
        <v>22594374.229999997</v>
      </c>
      <c r="G151" s="70">
        <f t="shared" si="3"/>
        <v>10462791.91</v>
      </c>
      <c r="H151" s="70">
        <f t="shared" si="3"/>
        <v>12131582.32</v>
      </c>
      <c r="I151" s="70">
        <f t="shared" si="3"/>
        <v>3727289.02</v>
      </c>
      <c r="J151" s="71">
        <f t="shared" si="3"/>
        <v>18867085.21</v>
      </c>
      <c r="K151" s="13"/>
      <c r="L151" s="19"/>
    </row>
    <row r="152" spans="1:10" ht="8.25" customHeight="1">
      <c r="A152" s="12"/>
      <c r="B152" s="13"/>
      <c r="C152" s="14"/>
      <c r="D152" s="15"/>
      <c r="E152" s="14"/>
      <c r="F152" s="14"/>
      <c r="G152" s="14"/>
      <c r="H152" s="14"/>
      <c r="I152" s="14"/>
      <c r="J152" s="14"/>
    </row>
    <row r="153" spans="1:10" ht="12.75">
      <c r="A153" s="157" t="s">
        <v>127</v>
      </c>
      <c r="B153" s="157"/>
      <c r="C153" s="157"/>
      <c r="D153" s="157"/>
      <c r="E153" s="157"/>
      <c r="F153" s="157"/>
      <c r="G153" s="157"/>
      <c r="H153" s="157"/>
      <c r="I153" s="157"/>
      <c r="J153" s="157"/>
    </row>
    <row r="154" spans="1:10" ht="12.75">
      <c r="A154" s="158" t="s">
        <v>131</v>
      </c>
      <c r="B154" s="158"/>
      <c r="C154" s="158"/>
      <c r="D154" s="158"/>
      <c r="E154" s="158"/>
      <c r="F154" s="158"/>
      <c r="G154" s="158"/>
      <c r="H154" s="158"/>
      <c r="I154" s="158"/>
      <c r="J154" s="158"/>
    </row>
    <row r="155" spans="1:10" ht="12.75">
      <c r="A155" s="1" t="s">
        <v>136</v>
      </c>
      <c r="B155" s="1"/>
      <c r="C155" s="2"/>
      <c r="D155" s="2"/>
      <c r="E155" s="3"/>
      <c r="F155" s="1"/>
      <c r="G155" s="1"/>
      <c r="H155" s="1"/>
      <c r="I155" s="1"/>
      <c r="J155" s="1"/>
    </row>
    <row r="156" spans="1:10" ht="12.75">
      <c r="A156" s="1" t="s">
        <v>128</v>
      </c>
      <c r="B156" s="1"/>
      <c r="C156" s="2"/>
      <c r="D156" s="2"/>
      <c r="E156" s="3"/>
      <c r="F156" s="1"/>
      <c r="G156" s="1"/>
      <c r="H156" s="1"/>
      <c r="I156" s="1"/>
      <c r="J156" s="1"/>
    </row>
    <row r="157" spans="1:10" ht="6.75" customHeight="1">
      <c r="A157" s="1"/>
      <c r="B157" s="1"/>
      <c r="C157" s="2"/>
      <c r="D157" s="2"/>
      <c r="E157" s="3"/>
      <c r="F157" s="1"/>
      <c r="G157" s="1"/>
      <c r="H157" s="1"/>
      <c r="I157" s="1"/>
      <c r="J157" s="1"/>
    </row>
    <row r="158" spans="1:10" ht="12.75">
      <c r="A158" s="1" t="s">
        <v>137</v>
      </c>
      <c r="B158" s="1" t="s">
        <v>132</v>
      </c>
      <c r="C158" s="2"/>
      <c r="D158" s="2"/>
      <c r="E158" s="3"/>
      <c r="F158" s="1"/>
      <c r="G158" s="1"/>
      <c r="H158" s="1"/>
      <c r="I158" s="1"/>
      <c r="J158" s="1"/>
    </row>
    <row r="159" spans="1:10" ht="12.75">
      <c r="A159" s="1"/>
      <c r="B159" s="1" t="s">
        <v>133</v>
      </c>
      <c r="C159" s="2"/>
      <c r="D159" s="2"/>
      <c r="E159" s="3"/>
      <c r="F159" s="1"/>
      <c r="G159" s="1"/>
      <c r="H159" s="1"/>
      <c r="I159" s="1"/>
      <c r="J159" s="1"/>
    </row>
    <row r="160" spans="1:10" ht="12.75">
      <c r="A160" s="1"/>
      <c r="B160" s="1" t="s">
        <v>134</v>
      </c>
      <c r="C160" s="2"/>
      <c r="D160" s="2"/>
      <c r="E160" s="3"/>
      <c r="F160" s="1"/>
      <c r="G160" s="1"/>
      <c r="H160" s="1"/>
      <c r="I160" s="1"/>
      <c r="J160" s="1"/>
    </row>
    <row r="161" spans="1:10" ht="12.75">
      <c r="A161" s="11"/>
      <c r="B161" s="1" t="s">
        <v>77</v>
      </c>
      <c r="C161" s="2"/>
      <c r="D161" s="2"/>
      <c r="E161" s="3"/>
      <c r="F161" s="1"/>
      <c r="G161" s="1"/>
      <c r="H161" s="1"/>
      <c r="I161" s="1"/>
      <c r="J161" s="1"/>
    </row>
    <row r="162" spans="1:10" ht="12.75">
      <c r="A162" s="11"/>
      <c r="B162" s="1" t="s">
        <v>138</v>
      </c>
      <c r="C162" s="2"/>
      <c r="D162" s="2"/>
      <c r="E162" s="3"/>
      <c r="F162" s="1"/>
      <c r="G162" s="1"/>
      <c r="H162" s="1"/>
      <c r="I162" s="1"/>
      <c r="J162" s="1"/>
    </row>
    <row r="163" spans="1:10" ht="12.75">
      <c r="A163" s="11"/>
      <c r="B163" s="1" t="s">
        <v>139</v>
      </c>
      <c r="C163" s="2"/>
      <c r="D163" s="2"/>
      <c r="E163" s="3"/>
      <c r="F163" s="1"/>
      <c r="G163" s="1"/>
      <c r="H163" s="1"/>
      <c r="I163" s="1"/>
      <c r="J163" s="1"/>
    </row>
    <row r="164" spans="2:10" ht="12.75">
      <c r="B164" s="1" t="s">
        <v>142</v>
      </c>
      <c r="C164" s="2"/>
      <c r="D164" s="2"/>
      <c r="E164" s="3"/>
      <c r="F164" s="1"/>
      <c r="G164" s="1"/>
      <c r="H164" s="1"/>
      <c r="I164" s="1"/>
      <c r="J164" s="1"/>
    </row>
    <row r="165" spans="2:10" ht="12.75">
      <c r="B165" s="1" t="s">
        <v>140</v>
      </c>
      <c r="C165" s="2"/>
      <c r="D165" s="2"/>
      <c r="E165" s="3"/>
      <c r="F165" s="1"/>
      <c r="G165" s="1"/>
      <c r="H165" s="1"/>
      <c r="I165" s="1"/>
      <c r="J165" s="1"/>
    </row>
    <row r="166" ht="12.75">
      <c r="A166" s="17"/>
    </row>
  </sheetData>
  <sheetProtection/>
  <mergeCells count="11">
    <mergeCell ref="D4:D6"/>
    <mergeCell ref="F4:H4"/>
    <mergeCell ref="A153:J153"/>
    <mergeCell ref="A154:J154"/>
    <mergeCell ref="A4:A6"/>
    <mergeCell ref="I4:J5"/>
    <mergeCell ref="G5:H5"/>
    <mergeCell ref="F5:F6"/>
    <mergeCell ref="E4:E6"/>
    <mergeCell ref="C4:C6"/>
    <mergeCell ref="B4:B6"/>
  </mergeCells>
  <conditionalFormatting sqref="H95:H113 H43:H56 H78:H92">
    <cfRule type="cellIs" priority="58" dxfId="1" operator="greaterThanOrEqual" stopIfTrue="1">
      <formula>500000</formula>
    </cfRule>
  </conditionalFormatting>
  <conditionalFormatting sqref="G87 G91:G92">
    <cfRule type="cellIs" priority="8" dxfId="0" operator="equal" stopIfTrue="1">
      <formula>0</formula>
    </cfRule>
  </conditionalFormatting>
  <printOptions horizontalCentered="1"/>
  <pageMargins left="0.1968503937007874" right="0.1968503937007874" top="0.71" bottom="0.67" header="0.15748031496062992" footer="0.15748031496062992"/>
  <pageSetup fitToHeight="0" fitToWidth="0" horizontalDpi="600" verticalDpi="600" orientation="landscape" paperSize="9" scale="98" r:id="rId1"/>
  <headerFooter alignWithMargins="0">
    <oddFooter>&amp;C&amp;9&amp;P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&amp;C&amp;9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4.00390625" style="0" customWidth="1"/>
    <col min="2" max="2" width="15.75390625" style="0" customWidth="1"/>
    <col min="3" max="3" width="12.125" style="0" customWidth="1"/>
  </cols>
  <sheetData>
    <row r="1" spans="1:2" s="119" customFormat="1" ht="15.75">
      <c r="A1" s="175" t="s">
        <v>221</v>
      </c>
      <c r="B1" s="175"/>
    </row>
    <row r="2" spans="1:2" ht="15">
      <c r="A2" s="120"/>
      <c r="B2" s="120"/>
    </row>
    <row r="3" spans="1:2" ht="15">
      <c r="A3" s="121" t="s">
        <v>222</v>
      </c>
      <c r="B3" s="120"/>
    </row>
    <row r="4" spans="1:2" ht="15">
      <c r="A4" s="122" t="s">
        <v>175</v>
      </c>
      <c r="B4" s="120"/>
    </row>
    <row r="5" spans="1:4" ht="15">
      <c r="A5" s="121" t="s">
        <v>223</v>
      </c>
      <c r="B5" s="123">
        <v>38995285.31</v>
      </c>
      <c r="D5" s="124"/>
    </row>
    <row r="6" spans="1:2" ht="15">
      <c r="A6" s="121" t="s">
        <v>177</v>
      </c>
      <c r="B6" s="123">
        <v>36815729.21</v>
      </c>
    </row>
    <row r="7" spans="1:2" ht="15">
      <c r="A7" s="120" t="s">
        <v>178</v>
      </c>
      <c r="B7" s="123">
        <v>380000</v>
      </c>
    </row>
    <row r="8" spans="1:2" ht="15">
      <c r="A8" s="121" t="s">
        <v>224</v>
      </c>
      <c r="B8" s="123">
        <f>B6-B5</f>
        <v>-2179556.1000000015</v>
      </c>
    </row>
    <row r="9" spans="1:2" ht="15">
      <c r="A9" s="120" t="s">
        <v>180</v>
      </c>
      <c r="B9" s="123">
        <v>497404</v>
      </c>
    </row>
    <row r="10" spans="1:2" ht="15">
      <c r="A10" s="120" t="s">
        <v>225</v>
      </c>
      <c r="B10" s="123">
        <v>4514605.14</v>
      </c>
    </row>
    <row r="11" spans="1:2" ht="15">
      <c r="A11" s="120" t="s">
        <v>226</v>
      </c>
      <c r="B11" s="123">
        <v>1139616.38</v>
      </c>
    </row>
    <row r="12" spans="1:2" ht="15">
      <c r="A12" s="120" t="s">
        <v>227</v>
      </c>
      <c r="B12" s="123">
        <v>1140548.2</v>
      </c>
    </row>
    <row r="13" spans="1:2" ht="15">
      <c r="A13" s="120" t="s">
        <v>228</v>
      </c>
      <c r="B13" s="123">
        <v>503116</v>
      </c>
    </row>
    <row r="14" spans="1:2" ht="15">
      <c r="A14" s="120" t="s">
        <v>229</v>
      </c>
      <c r="B14" s="123">
        <v>298369</v>
      </c>
    </row>
    <row r="15" spans="1:2" ht="15">
      <c r="A15" s="120" t="s">
        <v>230</v>
      </c>
      <c r="B15" s="123">
        <v>4646527.84</v>
      </c>
    </row>
    <row r="16" spans="1:2" ht="15">
      <c r="A16" s="120" t="s">
        <v>231</v>
      </c>
      <c r="B16" s="123">
        <v>4691359.34</v>
      </c>
    </row>
    <row r="17" spans="1:2" ht="15">
      <c r="A17" s="120" t="s">
        <v>232</v>
      </c>
      <c r="B17" s="123">
        <v>6077068.12</v>
      </c>
    </row>
    <row r="18" spans="1:3" ht="15">
      <c r="A18" s="125" t="s">
        <v>233</v>
      </c>
      <c r="B18" s="123">
        <f>B8</f>
        <v>-2179556.1000000015</v>
      </c>
      <c r="C18" s="126"/>
    </row>
    <row r="19" spans="1:2" ht="15">
      <c r="A19" s="127" t="s">
        <v>234</v>
      </c>
      <c r="B19" s="123"/>
    </row>
    <row r="20" spans="1:2" ht="15">
      <c r="A20" s="120" t="s">
        <v>235</v>
      </c>
      <c r="B20" s="123">
        <v>2053861.87</v>
      </c>
    </row>
    <row r="21" spans="1:2" ht="15">
      <c r="A21" s="120" t="s">
        <v>236</v>
      </c>
      <c r="B21" s="123">
        <v>125694.23</v>
      </c>
    </row>
    <row r="22" spans="1:2" ht="15">
      <c r="A22" s="120"/>
      <c r="B22" s="128"/>
    </row>
    <row r="23" spans="1:2" ht="15">
      <c r="A23" s="120"/>
      <c r="B23" s="128"/>
    </row>
    <row r="24" spans="1:2" ht="15">
      <c r="A24" s="120"/>
      <c r="B24" s="128"/>
    </row>
    <row r="25" spans="1:2" ht="15">
      <c r="A25" s="120"/>
      <c r="B25" s="128"/>
    </row>
    <row r="26" spans="1:2" ht="15">
      <c r="A26" s="121"/>
      <c r="B26" s="128"/>
    </row>
    <row r="27" spans="1:2" ht="15">
      <c r="A27" s="121" t="s">
        <v>237</v>
      </c>
      <c r="B27" s="128"/>
    </row>
    <row r="28" spans="1:2" ht="15">
      <c r="A28" s="122" t="s">
        <v>175</v>
      </c>
      <c r="B28" s="128"/>
    </row>
    <row r="29" spans="1:2" ht="15">
      <c r="A29" s="121" t="s">
        <v>223</v>
      </c>
      <c r="B29" s="123">
        <v>412075441.22</v>
      </c>
    </row>
    <row r="30" spans="1:2" ht="15">
      <c r="A30" s="121" t="s">
        <v>177</v>
      </c>
      <c r="B30" s="123">
        <v>412445393.12</v>
      </c>
    </row>
    <row r="31" spans="1:2" ht="15">
      <c r="A31" s="120" t="s">
        <v>178</v>
      </c>
      <c r="B31" s="123">
        <v>234460000</v>
      </c>
    </row>
    <row r="32" spans="1:2" ht="15">
      <c r="A32" s="121" t="s">
        <v>224</v>
      </c>
      <c r="B32" s="123">
        <f>B30-B29</f>
        <v>369951.89999997616</v>
      </c>
    </row>
    <row r="33" spans="1:3" ht="15">
      <c r="A33" s="120" t="s">
        <v>180</v>
      </c>
      <c r="B33" s="123">
        <v>20500000</v>
      </c>
      <c r="C33" s="129"/>
    </row>
    <row r="34" spans="1:2" ht="15">
      <c r="A34" s="120" t="s">
        <v>225</v>
      </c>
      <c r="B34" s="123">
        <v>26899067.1</v>
      </c>
    </row>
    <row r="35" spans="1:2" ht="15">
      <c r="A35" s="120" t="s">
        <v>226</v>
      </c>
      <c r="B35" s="123">
        <v>24960288.54</v>
      </c>
    </row>
    <row r="36" spans="1:2" ht="15">
      <c r="A36" s="120" t="s">
        <v>227</v>
      </c>
      <c r="B36" s="123">
        <v>27976376.32</v>
      </c>
    </row>
    <row r="37" spans="1:2" ht="15">
      <c r="A37" s="120" t="s">
        <v>228</v>
      </c>
      <c r="B37" s="123">
        <v>34760816.5</v>
      </c>
    </row>
    <row r="38" spans="1:2" ht="15">
      <c r="A38" s="120" t="s">
        <v>238</v>
      </c>
      <c r="B38" s="123">
        <v>2792752.8</v>
      </c>
    </row>
    <row r="39" spans="1:2" ht="15">
      <c r="A39" s="120" t="s">
        <v>239</v>
      </c>
      <c r="B39" s="123">
        <v>186092836.81</v>
      </c>
    </row>
    <row r="40" spans="1:2" ht="15">
      <c r="A40" s="120" t="s">
        <v>231</v>
      </c>
      <c r="B40" s="123">
        <v>32588010.15</v>
      </c>
    </row>
    <row r="41" spans="1:2" ht="15">
      <c r="A41" s="120" t="s">
        <v>232</v>
      </c>
      <c r="B41" s="123">
        <v>27021416.81</v>
      </c>
    </row>
    <row r="42" spans="1:2" ht="15">
      <c r="A42" s="125" t="s">
        <v>240</v>
      </c>
      <c r="B42" s="123">
        <f>B30-B29</f>
        <v>369951.89999997616</v>
      </c>
    </row>
    <row r="43" spans="1:2" ht="15">
      <c r="A43" s="127" t="s">
        <v>234</v>
      </c>
      <c r="B43" s="123"/>
    </row>
    <row r="44" spans="1:2" ht="15">
      <c r="A44" s="120" t="s">
        <v>241</v>
      </c>
      <c r="B44" s="123">
        <f>B32</f>
        <v>369951.89999997616</v>
      </c>
    </row>
    <row r="45" spans="1:2" ht="15">
      <c r="A45" s="124"/>
      <c r="B45" s="130"/>
    </row>
    <row r="46" spans="1:2" ht="15">
      <c r="A46" s="124"/>
      <c r="B46" s="130"/>
    </row>
    <row r="47" spans="1:2" ht="15">
      <c r="A47" s="124"/>
      <c r="B47" s="130"/>
    </row>
    <row r="48" spans="1:2" ht="15">
      <c r="A48" s="124"/>
      <c r="B48" s="130"/>
    </row>
    <row r="49" spans="1:2" ht="15">
      <c r="A49" s="124"/>
      <c r="B49" s="130"/>
    </row>
  </sheetData>
  <sheetProtection/>
  <mergeCells count="1">
    <mergeCell ref="A1:B1"/>
  </mergeCells>
  <printOptions horizontalCentered="1"/>
  <pageMargins left="0.7874015748031497" right="0.7874015748031497" top="0.7874015748031497" bottom="0.7874015748031497" header="0" footer="0.3937007874015748"/>
  <pageSetup firstPageNumber="6" useFirstPageNumber="1" horizontalDpi="600" verticalDpi="600" orientation="portrait" paperSize="9" scale="95" r:id="rId1"/>
  <headerFooter alignWithMargins="0">
    <oddFooter>&amp;C&amp;9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&amp;C&amp;9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2.75390625" style="133" customWidth="1"/>
    <col min="2" max="2" width="19.625" style="132" customWidth="1"/>
    <col min="3" max="3" width="13.75390625" style="133" bestFit="1" customWidth="1"/>
    <col min="4" max="16384" width="9.125" style="133" customWidth="1"/>
  </cols>
  <sheetData>
    <row r="1" ht="15">
      <c r="A1" s="131"/>
    </row>
    <row r="2" ht="15">
      <c r="A2" s="131"/>
    </row>
    <row r="3" ht="15">
      <c r="A3" s="134" t="s">
        <v>242</v>
      </c>
    </row>
    <row r="4" spans="1:3" ht="15">
      <c r="A4" s="135"/>
      <c r="B4" s="136"/>
      <c r="C4" s="137"/>
    </row>
    <row r="5" ht="15">
      <c r="A5" s="135" t="s">
        <v>243</v>
      </c>
    </row>
    <row r="6" ht="15">
      <c r="A6" s="138" t="s">
        <v>175</v>
      </c>
    </row>
    <row r="7" spans="1:3" ht="15">
      <c r="A7" s="135" t="s">
        <v>223</v>
      </c>
      <c r="B7" s="139">
        <v>86251243.56</v>
      </c>
      <c r="C7" s="132"/>
    </row>
    <row r="8" spans="1:3" ht="15">
      <c r="A8" s="135" t="s">
        <v>177</v>
      </c>
      <c r="B8" s="139">
        <v>90800073.74</v>
      </c>
      <c r="C8" s="132"/>
    </row>
    <row r="9" spans="1:3" ht="15">
      <c r="A9" s="131" t="s">
        <v>244</v>
      </c>
      <c r="B9" s="139">
        <v>25302000</v>
      </c>
      <c r="C9" s="132"/>
    </row>
    <row r="10" spans="1:8" ht="15">
      <c r="A10" s="135" t="s">
        <v>245</v>
      </c>
      <c r="B10" s="139">
        <v>3420860.18</v>
      </c>
      <c r="C10" s="132"/>
      <c r="F10" s="140"/>
      <c r="G10" s="140"/>
      <c r="H10" s="140"/>
    </row>
    <row r="11" spans="1:3" ht="15">
      <c r="A11" s="131" t="s">
        <v>180</v>
      </c>
      <c r="B11" s="139">
        <v>1470634.58</v>
      </c>
      <c r="C11" s="132"/>
    </row>
    <row r="12" spans="1:3" ht="15">
      <c r="A12" s="131" t="s">
        <v>225</v>
      </c>
      <c r="B12" s="139">
        <v>15849203.22</v>
      </c>
      <c r="C12" s="132"/>
    </row>
    <row r="13" spans="1:3" ht="15">
      <c r="A13" s="131" t="s">
        <v>227</v>
      </c>
      <c r="B13" s="139">
        <v>25241912.23</v>
      </c>
      <c r="C13" s="132"/>
    </row>
    <row r="14" spans="1:3" ht="15">
      <c r="A14" s="131" t="s">
        <v>246</v>
      </c>
      <c r="B14" s="139">
        <v>14367141.46</v>
      </c>
      <c r="C14" s="132"/>
    </row>
    <row r="15" spans="1:3" ht="15">
      <c r="A15" s="131" t="s">
        <v>228</v>
      </c>
      <c r="B15" s="139">
        <v>5726660</v>
      </c>
      <c r="C15" s="132"/>
    </row>
    <row r="16" spans="1:3" ht="15">
      <c r="A16" s="131" t="s">
        <v>247</v>
      </c>
      <c r="B16" s="139">
        <v>159621.2</v>
      </c>
      <c r="C16" s="132"/>
    </row>
    <row r="17" spans="1:3" ht="15">
      <c r="A17" s="131" t="s">
        <v>248</v>
      </c>
      <c r="B17" s="139">
        <v>148408538.11</v>
      </c>
      <c r="C17" s="132"/>
    </row>
    <row r="18" spans="1:3" ht="15">
      <c r="A18" s="131" t="s">
        <v>231</v>
      </c>
      <c r="B18" s="139">
        <v>11356255.24</v>
      </c>
      <c r="C18" s="132"/>
    </row>
    <row r="19" spans="1:3" ht="15">
      <c r="A19" s="131" t="s">
        <v>232</v>
      </c>
      <c r="B19" s="139">
        <v>2383427.38</v>
      </c>
      <c r="C19" s="132"/>
    </row>
    <row r="20" spans="1:2" ht="15">
      <c r="A20" s="131" t="s">
        <v>249</v>
      </c>
      <c r="B20" s="139">
        <v>284</v>
      </c>
    </row>
    <row r="21" spans="1:3" ht="15">
      <c r="A21" s="135" t="s">
        <v>250</v>
      </c>
      <c r="B21" s="139">
        <v>3420860.18</v>
      </c>
      <c r="C21" s="132"/>
    </row>
    <row r="22" spans="1:2" ht="15">
      <c r="A22" s="141" t="s">
        <v>220</v>
      </c>
      <c r="B22" s="139"/>
    </row>
    <row r="23" spans="1:3" ht="15">
      <c r="A23" s="131" t="s">
        <v>195</v>
      </c>
      <c r="B23" s="139">
        <v>0</v>
      </c>
      <c r="C23" s="132"/>
    </row>
    <row r="24" spans="1:3" ht="15">
      <c r="A24" s="131" t="s">
        <v>251</v>
      </c>
      <c r="B24" s="139">
        <v>3270460.87</v>
      </c>
      <c r="C24" s="132"/>
    </row>
    <row r="25" spans="1:2" ht="15">
      <c r="A25" s="131" t="s">
        <v>252</v>
      </c>
      <c r="B25" s="139">
        <v>150399.31</v>
      </c>
    </row>
    <row r="26" spans="1:2" ht="15">
      <c r="A26" s="131"/>
      <c r="B26" s="139"/>
    </row>
    <row r="27" spans="1:2" ht="15">
      <c r="A27" s="131"/>
      <c r="B27" s="139"/>
    </row>
    <row r="28" spans="1:2" ht="15">
      <c r="A28" s="135" t="s">
        <v>253</v>
      </c>
      <c r="B28" s="139"/>
    </row>
    <row r="29" spans="1:2" ht="15">
      <c r="A29" s="138" t="s">
        <v>175</v>
      </c>
      <c r="B29" s="139"/>
    </row>
    <row r="30" spans="1:3" ht="15">
      <c r="A30" s="135" t="s">
        <v>223</v>
      </c>
      <c r="B30" s="139">
        <v>53581014.64</v>
      </c>
      <c r="C30" s="132"/>
    </row>
    <row r="31" spans="1:3" ht="15">
      <c r="A31" s="135" t="s">
        <v>177</v>
      </c>
      <c r="B31" s="139">
        <v>54191339.35</v>
      </c>
      <c r="C31" s="132"/>
    </row>
    <row r="32" spans="1:3" ht="15">
      <c r="A32" s="131" t="s">
        <v>244</v>
      </c>
      <c r="B32" s="139">
        <v>16487090</v>
      </c>
      <c r="C32" s="132"/>
    </row>
    <row r="33" spans="1:3" ht="15">
      <c r="A33" s="135" t="s">
        <v>245</v>
      </c>
      <c r="B33" s="139">
        <v>31234.71</v>
      </c>
      <c r="C33" s="132"/>
    </row>
    <row r="34" spans="1:3" ht="15">
      <c r="A34" s="131" t="s">
        <v>180</v>
      </c>
      <c r="B34" s="139">
        <v>0</v>
      </c>
      <c r="C34" s="132"/>
    </row>
    <row r="35" spans="1:3" ht="15">
      <c r="A35" s="131" t="s">
        <v>225</v>
      </c>
      <c r="B35" s="139">
        <v>12617427.15</v>
      </c>
      <c r="C35" s="132"/>
    </row>
    <row r="36" spans="1:3" ht="15">
      <c r="A36" s="131" t="s">
        <v>227</v>
      </c>
      <c r="B36" s="139">
        <v>19514416.36</v>
      </c>
      <c r="C36" s="132"/>
    </row>
    <row r="37" spans="1:3" ht="15">
      <c r="A37" s="131" t="s">
        <v>246</v>
      </c>
      <c r="B37" s="139">
        <v>11954834.92</v>
      </c>
      <c r="C37" s="132"/>
    </row>
    <row r="38" spans="1:3" ht="15">
      <c r="A38" s="131" t="s">
        <v>228</v>
      </c>
      <c r="B38" s="139">
        <v>4471867</v>
      </c>
      <c r="C38" s="132"/>
    </row>
    <row r="39" spans="1:3" ht="15">
      <c r="A39" s="131" t="s">
        <v>247</v>
      </c>
      <c r="B39" s="139">
        <v>148172</v>
      </c>
      <c r="C39" s="132"/>
    </row>
    <row r="40" spans="1:3" ht="15">
      <c r="A40" s="131" t="s">
        <v>248</v>
      </c>
      <c r="B40" s="139">
        <v>228151623.22</v>
      </c>
      <c r="C40" s="132"/>
    </row>
    <row r="41" spans="1:3" ht="15">
      <c r="A41" s="131" t="s">
        <v>231</v>
      </c>
      <c r="B41" s="139">
        <v>8748056.27</v>
      </c>
      <c r="C41" s="132"/>
    </row>
    <row r="42" spans="1:3" ht="15">
      <c r="A42" s="131" t="s">
        <v>232</v>
      </c>
      <c r="B42" s="139">
        <v>768595.58</v>
      </c>
      <c r="C42" s="132"/>
    </row>
    <row r="43" spans="1:3" ht="15">
      <c r="A43" s="131" t="s">
        <v>249</v>
      </c>
      <c r="B43" s="139">
        <v>190</v>
      </c>
      <c r="C43" s="132"/>
    </row>
    <row r="44" spans="1:3" ht="15">
      <c r="A44" s="135" t="s">
        <v>250</v>
      </c>
      <c r="B44" s="139">
        <v>31234.71</v>
      </c>
      <c r="C44" s="132"/>
    </row>
    <row r="45" spans="1:3" ht="15">
      <c r="A45" s="141" t="s">
        <v>220</v>
      </c>
      <c r="B45" s="139"/>
      <c r="C45" s="132"/>
    </row>
    <row r="46" spans="1:3" ht="15">
      <c r="A46" s="131" t="s">
        <v>195</v>
      </c>
      <c r="B46" s="139">
        <v>0</v>
      </c>
      <c r="C46" s="132"/>
    </row>
    <row r="47" spans="1:3" ht="15">
      <c r="A47" s="131" t="s">
        <v>251</v>
      </c>
      <c r="B47" s="139">
        <v>0</v>
      </c>
      <c r="C47" s="132"/>
    </row>
    <row r="48" spans="1:2" ht="15">
      <c r="A48" s="131" t="s">
        <v>252</v>
      </c>
      <c r="B48" s="139">
        <v>31234.71</v>
      </c>
    </row>
    <row r="49" spans="1:2" ht="15">
      <c r="A49" s="131"/>
      <c r="B49" s="139"/>
    </row>
    <row r="50" spans="1:2" ht="15">
      <c r="A50" s="131"/>
      <c r="B50" s="139"/>
    </row>
    <row r="51" spans="1:2" ht="15">
      <c r="A51" s="131"/>
      <c r="B51" s="139"/>
    </row>
    <row r="52" spans="1:2" ht="15">
      <c r="A52" s="131"/>
      <c r="B52" s="139"/>
    </row>
    <row r="53" spans="1:2" ht="15">
      <c r="A53" s="131"/>
      <c r="B53" s="139"/>
    </row>
    <row r="54" spans="1:2" ht="15">
      <c r="A54" s="131"/>
      <c r="B54" s="139"/>
    </row>
    <row r="55" spans="1:2" ht="15">
      <c r="A55" s="131"/>
      <c r="B55" s="139"/>
    </row>
    <row r="56" spans="1:2" ht="15">
      <c r="A56" s="131"/>
      <c r="B56" s="139"/>
    </row>
    <row r="57" spans="1:2" ht="15">
      <c r="A57" s="135" t="s">
        <v>254</v>
      </c>
      <c r="B57" s="139"/>
    </row>
    <row r="58" spans="1:2" ht="15">
      <c r="A58" s="138" t="s">
        <v>175</v>
      </c>
      <c r="B58" s="139"/>
    </row>
    <row r="59" spans="1:3" ht="15">
      <c r="A59" s="135" t="s">
        <v>223</v>
      </c>
      <c r="B59" s="139">
        <v>32692480.55</v>
      </c>
      <c r="C59" s="132"/>
    </row>
    <row r="60" spans="1:3" ht="15">
      <c r="A60" s="135" t="s">
        <v>177</v>
      </c>
      <c r="B60" s="139">
        <v>32692479.34</v>
      </c>
      <c r="C60" s="132"/>
    </row>
    <row r="61" spans="1:3" ht="15">
      <c r="A61" s="131" t="s">
        <v>244</v>
      </c>
      <c r="B61" s="139">
        <v>9145000</v>
      </c>
      <c r="C61" s="132"/>
    </row>
    <row r="62" spans="1:3" ht="15">
      <c r="A62" s="135" t="s">
        <v>245</v>
      </c>
      <c r="B62" s="139">
        <v>-1.21</v>
      </c>
      <c r="C62" s="132"/>
    </row>
    <row r="63" spans="1:3" ht="15">
      <c r="A63" s="131" t="s">
        <v>180</v>
      </c>
      <c r="B63" s="139">
        <v>0</v>
      </c>
      <c r="C63" s="132"/>
    </row>
    <row r="64" spans="1:3" ht="15">
      <c r="A64" s="131" t="s">
        <v>225</v>
      </c>
      <c r="B64" s="139">
        <v>5039877.66</v>
      </c>
      <c r="C64" s="132"/>
    </row>
    <row r="65" spans="1:3" ht="15">
      <c r="A65" s="131" t="s">
        <v>227</v>
      </c>
      <c r="B65" s="139">
        <v>5303327.44</v>
      </c>
      <c r="C65" s="132"/>
    </row>
    <row r="66" spans="1:3" ht="15">
      <c r="A66" s="131" t="s">
        <v>246</v>
      </c>
      <c r="B66" s="139">
        <v>4805237.86</v>
      </c>
      <c r="C66" s="132"/>
    </row>
    <row r="67" spans="1:3" ht="15">
      <c r="A67" s="131" t="s">
        <v>228</v>
      </c>
      <c r="B67" s="139">
        <v>3825733.2</v>
      </c>
      <c r="C67" s="132"/>
    </row>
    <row r="68" spans="1:3" ht="15">
      <c r="A68" s="131" t="s">
        <v>247</v>
      </c>
      <c r="B68" s="139">
        <v>277407.6</v>
      </c>
      <c r="C68" s="132"/>
    </row>
    <row r="69" spans="1:3" ht="15">
      <c r="A69" s="131" t="s">
        <v>248</v>
      </c>
      <c r="B69" s="139">
        <v>124413101.27</v>
      </c>
      <c r="C69" s="132"/>
    </row>
    <row r="70" spans="1:3" ht="15">
      <c r="A70" s="131" t="s">
        <v>231</v>
      </c>
      <c r="B70" s="139">
        <v>2527445.18</v>
      </c>
      <c r="C70" s="132"/>
    </row>
    <row r="71" spans="1:3" ht="15">
      <c r="A71" s="131" t="s">
        <v>232</v>
      </c>
      <c r="B71" s="139">
        <v>451952.32</v>
      </c>
      <c r="C71" s="132"/>
    </row>
    <row r="72" spans="1:3" ht="15">
      <c r="A72" s="131" t="s">
        <v>249</v>
      </c>
      <c r="B72" s="139">
        <v>110</v>
      </c>
      <c r="C72" s="132"/>
    </row>
    <row r="73" spans="1:3" ht="15">
      <c r="A73" s="135" t="s">
        <v>255</v>
      </c>
      <c r="B73" s="139">
        <v>-1.21</v>
      </c>
      <c r="C73" s="132"/>
    </row>
    <row r="74" spans="1:3" ht="15">
      <c r="A74" s="141" t="s">
        <v>220</v>
      </c>
      <c r="B74" s="139"/>
      <c r="C74" s="132"/>
    </row>
    <row r="75" spans="1:3" ht="15">
      <c r="A75" s="131" t="s">
        <v>195</v>
      </c>
      <c r="B75" s="139">
        <v>0</v>
      </c>
      <c r="C75" s="132"/>
    </row>
    <row r="76" spans="1:3" ht="15">
      <c r="A76" s="131" t="s">
        <v>251</v>
      </c>
      <c r="B76" s="139">
        <v>0</v>
      </c>
      <c r="C76" s="132"/>
    </row>
    <row r="77" spans="1:2" ht="15">
      <c r="A77" s="131"/>
      <c r="B77" s="139"/>
    </row>
    <row r="78" spans="1:2" ht="15">
      <c r="A78" s="131"/>
      <c r="B78" s="139"/>
    </row>
    <row r="79" spans="1:2" ht="15">
      <c r="A79" s="135" t="s">
        <v>256</v>
      </c>
      <c r="B79" s="139"/>
    </row>
    <row r="80" spans="1:2" ht="15">
      <c r="A80" s="138" t="s">
        <v>175</v>
      </c>
      <c r="B80" s="139"/>
    </row>
    <row r="81" spans="1:3" ht="15">
      <c r="A81" s="135" t="s">
        <v>223</v>
      </c>
      <c r="B81" s="139">
        <v>14744840.67</v>
      </c>
      <c r="C81" s="132"/>
    </row>
    <row r="82" spans="1:3" ht="15">
      <c r="A82" s="135" t="s">
        <v>177</v>
      </c>
      <c r="B82" s="139">
        <v>14744840.67</v>
      </c>
      <c r="C82" s="132"/>
    </row>
    <row r="83" spans="1:3" ht="15">
      <c r="A83" s="131" t="s">
        <v>244</v>
      </c>
      <c r="B83" s="139">
        <v>4412000</v>
      </c>
      <c r="C83" s="132"/>
    </row>
    <row r="84" spans="1:3" ht="15">
      <c r="A84" s="135" t="s">
        <v>245</v>
      </c>
      <c r="B84" s="142">
        <v>-8930</v>
      </c>
      <c r="C84" s="132"/>
    </row>
    <row r="85" spans="1:3" ht="15">
      <c r="A85" s="131" t="s">
        <v>180</v>
      </c>
      <c r="B85" s="139">
        <v>0</v>
      </c>
      <c r="C85" s="132"/>
    </row>
    <row r="86" spans="1:3" ht="15">
      <c r="A86" s="131" t="s">
        <v>225</v>
      </c>
      <c r="B86" s="139">
        <v>2246249.07</v>
      </c>
      <c r="C86" s="132"/>
    </row>
    <row r="87" spans="1:3" ht="15">
      <c r="A87" s="131" t="s">
        <v>227</v>
      </c>
      <c r="B87" s="139">
        <v>3025052.66</v>
      </c>
      <c r="C87" s="132"/>
    </row>
    <row r="88" spans="1:3" ht="15">
      <c r="A88" s="131" t="s">
        <v>246</v>
      </c>
      <c r="B88" s="139">
        <v>2140546.4</v>
      </c>
      <c r="C88" s="132"/>
    </row>
    <row r="89" spans="1:3" ht="15">
      <c r="A89" s="131" t="s">
        <v>228</v>
      </c>
      <c r="B89" s="139">
        <v>901116</v>
      </c>
      <c r="C89" s="132"/>
    </row>
    <row r="90" spans="1:3" ht="15">
      <c r="A90" s="131" t="s">
        <v>247</v>
      </c>
      <c r="B90" s="139">
        <v>85340.9</v>
      </c>
      <c r="C90" s="132"/>
    </row>
    <row r="91" spans="1:3" ht="15">
      <c r="A91" s="131" t="s">
        <v>248</v>
      </c>
      <c r="B91" s="139">
        <v>28736555.06</v>
      </c>
      <c r="C91" s="132"/>
    </row>
    <row r="92" spans="1:3" ht="15">
      <c r="A92" s="131" t="s">
        <v>231</v>
      </c>
      <c r="B92" s="142">
        <v>851617.76</v>
      </c>
      <c r="C92" s="132"/>
    </row>
    <row r="93" spans="1:3" ht="15">
      <c r="A93" s="131" t="s">
        <v>232</v>
      </c>
      <c r="B93" s="139">
        <v>-23970.78</v>
      </c>
      <c r="C93" s="132"/>
    </row>
    <row r="94" spans="1:3" ht="15">
      <c r="A94" s="131" t="s">
        <v>249</v>
      </c>
      <c r="B94" s="142">
        <v>45</v>
      </c>
      <c r="C94" s="132"/>
    </row>
    <row r="95" spans="1:3" ht="15">
      <c r="A95" s="135" t="s">
        <v>255</v>
      </c>
      <c r="B95" s="139">
        <v>-8930</v>
      </c>
      <c r="C95" s="132"/>
    </row>
    <row r="96" spans="1:3" ht="15">
      <c r="A96" s="141" t="s">
        <v>220</v>
      </c>
      <c r="B96" s="139"/>
      <c r="C96" s="132"/>
    </row>
    <row r="97" spans="1:3" ht="15">
      <c r="A97" s="131" t="s">
        <v>195</v>
      </c>
      <c r="B97" s="139">
        <v>0</v>
      </c>
      <c r="C97" s="132"/>
    </row>
    <row r="98" spans="1:3" ht="15">
      <c r="A98" s="131" t="s">
        <v>251</v>
      </c>
      <c r="B98" s="139">
        <v>0</v>
      </c>
      <c r="C98" s="132"/>
    </row>
    <row r="99" spans="1:2" ht="15">
      <c r="A99" s="131"/>
      <c r="B99" s="139"/>
    </row>
    <row r="100" spans="1:2" ht="15">
      <c r="A100" s="131"/>
      <c r="B100" s="139"/>
    </row>
    <row r="101" spans="1:2" ht="15">
      <c r="A101" s="131"/>
      <c r="B101" s="139"/>
    </row>
    <row r="102" spans="1:2" ht="15">
      <c r="A102" s="131"/>
      <c r="B102" s="139"/>
    </row>
    <row r="103" spans="1:2" ht="15">
      <c r="A103" s="131"/>
      <c r="B103" s="139"/>
    </row>
    <row r="104" spans="1:2" ht="15">
      <c r="A104" s="131"/>
      <c r="B104" s="139"/>
    </row>
    <row r="105" spans="1:2" ht="15">
      <c r="A105" s="131"/>
      <c r="B105" s="139"/>
    </row>
    <row r="106" spans="1:2" ht="15">
      <c r="A106" s="131"/>
      <c r="B106" s="139"/>
    </row>
    <row r="107" spans="1:2" ht="15">
      <c r="A107" s="131"/>
      <c r="B107" s="139"/>
    </row>
    <row r="108" spans="1:2" ht="15">
      <c r="A108" s="131"/>
      <c r="B108" s="139"/>
    </row>
    <row r="109" spans="1:2" ht="15">
      <c r="A109" s="135" t="s">
        <v>257</v>
      </c>
      <c r="B109" s="139"/>
    </row>
    <row r="110" spans="1:2" ht="15">
      <c r="A110" s="138" t="s">
        <v>175</v>
      </c>
      <c r="B110" s="139"/>
    </row>
    <row r="111" spans="1:3" ht="15">
      <c r="A111" s="135" t="s">
        <v>223</v>
      </c>
      <c r="B111" s="139">
        <v>17756551.53</v>
      </c>
      <c r="C111" s="132"/>
    </row>
    <row r="112" spans="1:3" ht="15">
      <c r="A112" s="135" t="s">
        <v>177</v>
      </c>
      <c r="B112" s="139">
        <v>17756551.53</v>
      </c>
      <c r="C112" s="132"/>
    </row>
    <row r="113" spans="1:3" ht="15">
      <c r="A113" s="131" t="s">
        <v>244</v>
      </c>
      <c r="B113" s="139">
        <v>5622000</v>
      </c>
      <c r="C113" s="132"/>
    </row>
    <row r="114" spans="1:3" ht="15">
      <c r="A114" s="135" t="s">
        <v>245</v>
      </c>
      <c r="B114" s="139">
        <v>0</v>
      </c>
      <c r="C114" s="132"/>
    </row>
    <row r="115" spans="1:3" ht="15">
      <c r="A115" s="131" t="s">
        <v>180</v>
      </c>
      <c r="B115" s="139">
        <v>0</v>
      </c>
      <c r="C115" s="132"/>
    </row>
    <row r="116" spans="1:3" ht="15">
      <c r="A116" s="131" t="s">
        <v>225</v>
      </c>
      <c r="B116" s="139">
        <v>2691593.58</v>
      </c>
      <c r="C116" s="132"/>
    </row>
    <row r="117" spans="1:3" ht="15">
      <c r="A117" s="131" t="s">
        <v>227</v>
      </c>
      <c r="B117" s="139">
        <v>3155079.05</v>
      </c>
      <c r="C117" s="132"/>
    </row>
    <row r="118" spans="1:3" ht="15">
      <c r="A118" s="131" t="s">
        <v>246</v>
      </c>
      <c r="B118" s="139">
        <v>2507986.58</v>
      </c>
      <c r="C118" s="132"/>
    </row>
    <row r="119" spans="1:3" ht="15">
      <c r="A119" s="131" t="s">
        <v>228</v>
      </c>
      <c r="B119" s="139">
        <v>1325676</v>
      </c>
      <c r="C119" s="132"/>
    </row>
    <row r="120" spans="1:3" ht="15">
      <c r="A120" s="131" t="s">
        <v>247</v>
      </c>
      <c r="B120" s="139">
        <v>120171.9</v>
      </c>
      <c r="C120" s="132"/>
    </row>
    <row r="121" spans="1:3" ht="15">
      <c r="A121" s="131" t="s">
        <v>248</v>
      </c>
      <c r="B121" s="139">
        <v>38833306.22</v>
      </c>
      <c r="C121" s="132"/>
    </row>
    <row r="122" spans="1:3" ht="15">
      <c r="A122" s="131" t="s">
        <v>231</v>
      </c>
      <c r="B122" s="139">
        <v>1208690.16</v>
      </c>
      <c r="C122" s="132"/>
    </row>
    <row r="123" spans="1:3" ht="15">
      <c r="A123" s="131" t="s">
        <v>232</v>
      </c>
      <c r="B123" s="139">
        <v>475693</v>
      </c>
      <c r="C123" s="132"/>
    </row>
    <row r="124" spans="1:3" ht="15">
      <c r="A124" s="131" t="s">
        <v>249</v>
      </c>
      <c r="B124" s="139">
        <v>49</v>
      </c>
      <c r="C124" s="132"/>
    </row>
    <row r="125" spans="1:3" ht="15">
      <c r="A125" s="135" t="s">
        <v>258</v>
      </c>
      <c r="B125" s="139">
        <v>0</v>
      </c>
      <c r="C125" s="132"/>
    </row>
    <row r="126" spans="1:3" ht="15">
      <c r="A126" s="141" t="s">
        <v>220</v>
      </c>
      <c r="B126" s="139"/>
      <c r="C126" s="132"/>
    </row>
    <row r="127" spans="1:3" ht="15">
      <c r="A127" s="131" t="s">
        <v>195</v>
      </c>
      <c r="B127" s="139">
        <v>0</v>
      </c>
      <c r="C127" s="132"/>
    </row>
    <row r="128" spans="1:3" ht="15">
      <c r="A128" s="131" t="s">
        <v>251</v>
      </c>
      <c r="B128" s="139">
        <v>0</v>
      </c>
      <c r="C128" s="132"/>
    </row>
    <row r="129" spans="1:2" ht="15">
      <c r="A129" s="131"/>
      <c r="B129" s="139"/>
    </row>
    <row r="130" spans="1:2" ht="15">
      <c r="A130" s="131"/>
      <c r="B130" s="139"/>
    </row>
    <row r="131" spans="1:2" ht="15">
      <c r="A131" s="135" t="s">
        <v>259</v>
      </c>
      <c r="B131" s="139"/>
    </row>
    <row r="132" spans="1:2" ht="15">
      <c r="A132" s="138" t="s">
        <v>175</v>
      </c>
      <c r="B132" s="139"/>
    </row>
    <row r="133" spans="1:3" ht="15">
      <c r="A133" s="135" t="s">
        <v>223</v>
      </c>
      <c r="B133" s="139">
        <v>17711366.67</v>
      </c>
      <c r="C133" s="132"/>
    </row>
    <row r="134" spans="1:3" ht="15">
      <c r="A134" s="135" t="s">
        <v>177</v>
      </c>
      <c r="B134" s="139">
        <v>17717466.29</v>
      </c>
      <c r="C134" s="132"/>
    </row>
    <row r="135" spans="1:3" ht="15">
      <c r="A135" s="131" t="s">
        <v>244</v>
      </c>
      <c r="B135" s="139">
        <v>4793020</v>
      </c>
      <c r="C135" s="132"/>
    </row>
    <row r="136" spans="1:3" ht="15">
      <c r="A136" s="135" t="s">
        <v>245</v>
      </c>
      <c r="B136" s="139">
        <v>6099.62</v>
      </c>
      <c r="C136" s="132"/>
    </row>
    <row r="137" spans="1:3" ht="15">
      <c r="A137" s="131" t="s">
        <v>180</v>
      </c>
      <c r="B137" s="139">
        <v>0</v>
      </c>
      <c r="C137" s="132"/>
    </row>
    <row r="138" spans="1:3" ht="15">
      <c r="A138" s="131" t="s">
        <v>225</v>
      </c>
      <c r="B138" s="139">
        <v>1980875.61</v>
      </c>
      <c r="C138" s="132"/>
    </row>
    <row r="139" spans="1:3" ht="15">
      <c r="A139" s="131" t="s">
        <v>227</v>
      </c>
      <c r="B139" s="139">
        <v>2671938.7</v>
      </c>
      <c r="C139" s="132"/>
    </row>
    <row r="140" spans="1:3" ht="15">
      <c r="A140" s="131" t="s">
        <v>246</v>
      </c>
      <c r="B140" s="139">
        <v>1740301.62</v>
      </c>
      <c r="C140" s="132"/>
    </row>
    <row r="141" spans="1:3" ht="15">
      <c r="A141" s="131" t="s">
        <v>228</v>
      </c>
      <c r="B141" s="139">
        <v>291004</v>
      </c>
      <c r="C141" s="132"/>
    </row>
    <row r="142" spans="1:3" ht="15">
      <c r="A142" s="131" t="s">
        <v>247</v>
      </c>
      <c r="B142" s="139">
        <v>184340</v>
      </c>
      <c r="C142" s="132"/>
    </row>
    <row r="143" spans="1:3" ht="15">
      <c r="A143" s="131" t="s">
        <v>248</v>
      </c>
      <c r="B143" s="139">
        <v>22574299.25</v>
      </c>
      <c r="C143" s="132"/>
    </row>
    <row r="144" spans="1:3" ht="15">
      <c r="A144" s="131" t="s">
        <v>231</v>
      </c>
      <c r="B144" s="139">
        <v>2361450.15</v>
      </c>
      <c r="C144" s="132"/>
    </row>
    <row r="145" spans="1:3" ht="15">
      <c r="A145" s="131" t="s">
        <v>232</v>
      </c>
      <c r="B145" s="139">
        <v>1282597.16</v>
      </c>
      <c r="C145" s="132"/>
    </row>
    <row r="146" spans="1:3" ht="15">
      <c r="A146" s="131" t="s">
        <v>249</v>
      </c>
      <c r="B146" s="139">
        <v>52</v>
      </c>
      <c r="C146" s="132"/>
    </row>
    <row r="147" spans="1:3" ht="15">
      <c r="A147" s="135" t="s">
        <v>250</v>
      </c>
      <c r="B147" s="139">
        <v>6099.62</v>
      </c>
      <c r="C147" s="132"/>
    </row>
    <row r="148" spans="1:3" ht="15">
      <c r="A148" s="141" t="s">
        <v>220</v>
      </c>
      <c r="B148" s="139"/>
      <c r="C148" s="132"/>
    </row>
    <row r="149" spans="1:3" ht="15">
      <c r="A149" s="131" t="s">
        <v>195</v>
      </c>
      <c r="B149" s="139">
        <v>0</v>
      </c>
      <c r="C149" s="132"/>
    </row>
    <row r="150" spans="1:3" ht="15">
      <c r="A150" s="131" t="s">
        <v>251</v>
      </c>
      <c r="B150" s="139">
        <v>0</v>
      </c>
      <c r="C150" s="132"/>
    </row>
    <row r="151" spans="1:2" ht="15">
      <c r="A151" s="131" t="s">
        <v>252</v>
      </c>
      <c r="B151" s="139">
        <v>6099.62</v>
      </c>
    </row>
    <row r="152" spans="1:2" ht="15">
      <c r="A152" s="131"/>
      <c r="B152" s="139"/>
    </row>
    <row r="153" spans="1:2" ht="15">
      <c r="A153" s="131"/>
      <c r="B153" s="139"/>
    </row>
    <row r="154" spans="1:2" ht="15">
      <c r="A154" s="131"/>
      <c r="B154" s="139"/>
    </row>
    <row r="155" spans="1:2" ht="15">
      <c r="A155" s="131"/>
      <c r="B155" s="139"/>
    </row>
    <row r="156" spans="1:2" ht="15">
      <c r="A156" s="131"/>
      <c r="B156" s="139"/>
    </row>
    <row r="157" spans="1:2" ht="15">
      <c r="A157" s="131"/>
      <c r="B157" s="139"/>
    </row>
    <row r="158" spans="1:2" ht="15">
      <c r="A158" s="131"/>
      <c r="B158" s="139"/>
    </row>
    <row r="159" spans="1:2" ht="15">
      <c r="A159" s="131"/>
      <c r="B159" s="139"/>
    </row>
    <row r="160" spans="1:2" ht="15">
      <c r="A160" s="131"/>
      <c r="B160" s="139"/>
    </row>
    <row r="161" spans="1:2" ht="15">
      <c r="A161" s="135" t="s">
        <v>260</v>
      </c>
      <c r="B161" s="139"/>
    </row>
    <row r="162" spans="1:2" ht="15">
      <c r="A162" s="138" t="s">
        <v>175</v>
      </c>
      <c r="B162" s="139"/>
    </row>
    <row r="163" spans="1:3" ht="15">
      <c r="A163" s="135" t="s">
        <v>223</v>
      </c>
      <c r="B163" s="139">
        <v>39143506.87</v>
      </c>
      <c r="C163" s="132"/>
    </row>
    <row r="164" spans="1:3" ht="15">
      <c r="A164" s="135" t="s">
        <v>177</v>
      </c>
      <c r="B164" s="139">
        <v>39435006.87</v>
      </c>
      <c r="C164" s="132"/>
    </row>
    <row r="165" spans="1:3" ht="15">
      <c r="A165" s="131" t="s">
        <v>244</v>
      </c>
      <c r="B165" s="139">
        <v>13262946</v>
      </c>
      <c r="C165" s="132"/>
    </row>
    <row r="166" spans="1:3" ht="15">
      <c r="A166" s="135" t="s">
        <v>245</v>
      </c>
      <c r="B166" s="139">
        <v>-42830</v>
      </c>
      <c r="C166" s="132"/>
    </row>
    <row r="167" spans="1:3" ht="15">
      <c r="A167" s="131" t="s">
        <v>180</v>
      </c>
      <c r="B167" s="139">
        <v>0</v>
      </c>
      <c r="C167" s="132"/>
    </row>
    <row r="168" spans="1:3" ht="15">
      <c r="A168" s="131" t="s">
        <v>225</v>
      </c>
      <c r="B168" s="139">
        <v>4282287.75</v>
      </c>
      <c r="C168" s="132"/>
    </row>
    <row r="169" spans="1:3" ht="15">
      <c r="A169" s="131" t="s">
        <v>227</v>
      </c>
      <c r="B169" s="139">
        <v>6368127.26</v>
      </c>
      <c r="C169" s="132"/>
    </row>
    <row r="170" spans="1:3" ht="15">
      <c r="A170" s="131" t="s">
        <v>246</v>
      </c>
      <c r="B170" s="139">
        <v>3838204.56</v>
      </c>
      <c r="C170" s="132"/>
    </row>
    <row r="171" spans="1:3" ht="15">
      <c r="A171" s="131" t="s">
        <v>228</v>
      </c>
      <c r="B171" s="139">
        <v>3367004</v>
      </c>
      <c r="C171" s="132"/>
    </row>
    <row r="172" spans="1:3" ht="15">
      <c r="A172" s="131" t="s">
        <v>247</v>
      </c>
      <c r="B172" s="139">
        <v>57830.7</v>
      </c>
      <c r="C172" s="132"/>
    </row>
    <row r="173" spans="1:3" ht="15">
      <c r="A173" s="131" t="s">
        <v>248</v>
      </c>
      <c r="B173" s="139">
        <v>115896065.46</v>
      </c>
      <c r="C173" s="132"/>
    </row>
    <row r="174" spans="1:3" ht="15">
      <c r="A174" s="131" t="s">
        <v>231</v>
      </c>
      <c r="B174" s="139">
        <v>3680126.36</v>
      </c>
      <c r="C174" s="132"/>
    </row>
    <row r="175" spans="1:3" ht="15">
      <c r="A175" s="131" t="s">
        <v>232</v>
      </c>
      <c r="B175" s="139">
        <v>626549.46</v>
      </c>
      <c r="C175" s="132"/>
    </row>
    <row r="176" spans="1:3" ht="15">
      <c r="A176" s="131" t="s">
        <v>249</v>
      </c>
      <c r="B176" s="139">
        <v>140</v>
      </c>
      <c r="C176" s="132"/>
    </row>
    <row r="177" spans="1:6" ht="15">
      <c r="A177" s="135" t="s">
        <v>255</v>
      </c>
      <c r="B177" s="139">
        <v>-42830</v>
      </c>
      <c r="C177" s="132"/>
      <c r="D177" s="140"/>
      <c r="E177" s="140"/>
      <c r="F177" s="140"/>
    </row>
    <row r="178" spans="1:3" ht="15">
      <c r="A178" s="141" t="s">
        <v>220</v>
      </c>
      <c r="B178" s="139"/>
      <c r="C178" s="132"/>
    </row>
    <row r="179" spans="1:3" ht="15">
      <c r="A179" s="131" t="s">
        <v>195</v>
      </c>
      <c r="B179" s="139">
        <v>0</v>
      </c>
      <c r="C179" s="132"/>
    </row>
    <row r="180" spans="1:3" ht="15">
      <c r="A180" s="131" t="s">
        <v>251</v>
      </c>
      <c r="B180" s="139">
        <v>0</v>
      </c>
      <c r="C180" s="132"/>
    </row>
    <row r="181" spans="1:2" ht="15">
      <c r="A181" s="131"/>
      <c r="B181" s="139"/>
    </row>
    <row r="182" spans="1:2" ht="15">
      <c r="A182" s="131"/>
      <c r="B182" s="139"/>
    </row>
    <row r="183" spans="1:2" ht="15">
      <c r="A183" s="135" t="s">
        <v>261</v>
      </c>
      <c r="B183" s="139"/>
    </row>
    <row r="184" spans="1:2" ht="15">
      <c r="A184" s="138" t="s">
        <v>175</v>
      </c>
      <c r="B184" s="139"/>
    </row>
    <row r="185" spans="1:3" ht="15">
      <c r="A185" s="135" t="s">
        <v>223</v>
      </c>
      <c r="B185" s="139">
        <v>34356888.08</v>
      </c>
      <c r="C185" s="132"/>
    </row>
    <row r="186" spans="1:3" ht="15">
      <c r="A186" s="135" t="s">
        <v>177</v>
      </c>
      <c r="B186" s="139">
        <v>34625982.58</v>
      </c>
      <c r="C186" s="132"/>
    </row>
    <row r="187" spans="1:3" ht="15">
      <c r="A187" s="131" t="s">
        <v>244</v>
      </c>
      <c r="B187" s="139">
        <v>13312756</v>
      </c>
      <c r="C187" s="132"/>
    </row>
    <row r="188" spans="1:3" ht="15">
      <c r="A188" s="135" t="s">
        <v>245</v>
      </c>
      <c r="B188" s="139">
        <v>-58945.5</v>
      </c>
      <c r="C188" s="132"/>
    </row>
    <row r="189" spans="1:3" ht="15">
      <c r="A189" s="131" t="s">
        <v>180</v>
      </c>
      <c r="B189" s="139">
        <v>0</v>
      </c>
      <c r="C189" s="132"/>
    </row>
    <row r="190" spans="1:3" ht="15">
      <c r="A190" s="131" t="s">
        <v>225</v>
      </c>
      <c r="B190" s="139">
        <v>8668855.88</v>
      </c>
      <c r="C190" s="132"/>
    </row>
    <row r="191" spans="1:3" ht="15">
      <c r="A191" s="131" t="s">
        <v>227</v>
      </c>
      <c r="B191" s="139">
        <v>8274375.51</v>
      </c>
      <c r="C191" s="132"/>
    </row>
    <row r="192" spans="1:3" ht="15">
      <c r="A192" s="131" t="s">
        <v>246</v>
      </c>
      <c r="B192" s="139">
        <v>7808871.45</v>
      </c>
      <c r="C192" s="132"/>
    </row>
    <row r="193" spans="1:3" ht="15">
      <c r="A193" s="131" t="s">
        <v>228</v>
      </c>
      <c r="B193" s="139">
        <v>4443014.4</v>
      </c>
      <c r="C193" s="132"/>
    </row>
    <row r="194" spans="1:3" ht="15">
      <c r="A194" s="131" t="s">
        <v>247</v>
      </c>
      <c r="B194" s="139">
        <v>499450</v>
      </c>
      <c r="C194" s="132"/>
    </row>
    <row r="195" spans="1:3" ht="15">
      <c r="A195" s="131" t="s">
        <v>248</v>
      </c>
      <c r="B195" s="139">
        <v>146394514</v>
      </c>
      <c r="C195" s="132"/>
    </row>
    <row r="196" spans="1:3" ht="15">
      <c r="A196" s="131" t="s">
        <v>231</v>
      </c>
      <c r="B196" s="139">
        <v>2064902.9</v>
      </c>
      <c r="C196" s="132"/>
    </row>
    <row r="197" spans="1:3" ht="15">
      <c r="A197" s="131" t="s">
        <v>232</v>
      </c>
      <c r="B197" s="139">
        <v>1027027.03</v>
      </c>
      <c r="C197" s="132"/>
    </row>
    <row r="198" spans="1:3" ht="15">
      <c r="A198" s="131" t="s">
        <v>249</v>
      </c>
      <c r="B198" s="139">
        <v>100</v>
      </c>
      <c r="C198" s="132"/>
    </row>
    <row r="199" spans="1:3" ht="15">
      <c r="A199" s="135" t="s">
        <v>255</v>
      </c>
      <c r="B199" s="139">
        <v>-58945.5</v>
      </c>
      <c r="C199" s="143"/>
    </row>
    <row r="200" spans="1:3" ht="15">
      <c r="A200" s="141" t="s">
        <v>220</v>
      </c>
      <c r="B200" s="139"/>
      <c r="C200" s="132"/>
    </row>
    <row r="201" spans="1:3" ht="15">
      <c r="A201" s="131" t="s">
        <v>195</v>
      </c>
      <c r="B201" s="139">
        <v>0</v>
      </c>
      <c r="C201" s="132"/>
    </row>
    <row r="202" spans="1:3" ht="15">
      <c r="A202" s="131" t="s">
        <v>251</v>
      </c>
      <c r="B202" s="139">
        <v>0</v>
      </c>
      <c r="C202" s="132"/>
    </row>
    <row r="203" spans="1:2" ht="15">
      <c r="A203" s="144"/>
      <c r="B203" s="139"/>
    </row>
    <row r="204" spans="1:2" ht="15">
      <c r="A204" s="145"/>
      <c r="B204" s="139"/>
    </row>
    <row r="205" spans="1:2" ht="15">
      <c r="A205" s="145"/>
      <c r="B205" s="139"/>
    </row>
    <row r="206" spans="1:2" ht="15">
      <c r="A206" s="131"/>
      <c r="B206" s="139"/>
    </row>
    <row r="207" spans="1:2" ht="15">
      <c r="A207" s="131"/>
      <c r="B207" s="139"/>
    </row>
    <row r="208" spans="1:2" ht="15">
      <c r="A208" s="131"/>
      <c r="B208" s="139"/>
    </row>
    <row r="209" spans="1:2" ht="15">
      <c r="A209" s="131"/>
      <c r="B209" s="139"/>
    </row>
    <row r="210" spans="1:2" ht="15">
      <c r="A210" s="131"/>
      <c r="B210" s="139"/>
    </row>
    <row r="211" spans="1:2" ht="15">
      <c r="A211" s="131"/>
      <c r="B211" s="139"/>
    </row>
    <row r="212" spans="1:2" ht="15">
      <c r="A212" s="131"/>
      <c r="B212" s="139"/>
    </row>
    <row r="213" spans="1:2" ht="15">
      <c r="A213" s="135" t="s">
        <v>262</v>
      </c>
      <c r="B213" s="139"/>
    </row>
    <row r="214" spans="1:2" ht="15">
      <c r="A214" s="138" t="s">
        <v>175</v>
      </c>
      <c r="B214" s="139"/>
    </row>
    <row r="215" spans="1:3" ht="15">
      <c r="A215" s="135" t="s">
        <v>223</v>
      </c>
      <c r="B215" s="139">
        <v>20225859.45</v>
      </c>
      <c r="C215" s="132"/>
    </row>
    <row r="216" spans="1:3" ht="15">
      <c r="A216" s="135" t="s">
        <v>177</v>
      </c>
      <c r="B216" s="139">
        <v>20225946.72</v>
      </c>
      <c r="C216" s="132"/>
    </row>
    <row r="217" spans="1:3" ht="15">
      <c r="A217" s="131" t="s">
        <v>244</v>
      </c>
      <c r="B217" s="139">
        <v>6106000</v>
      </c>
      <c r="C217" s="132"/>
    </row>
    <row r="218" spans="1:3" ht="15">
      <c r="A218" s="135" t="s">
        <v>245</v>
      </c>
      <c r="B218" s="139">
        <v>-292.73</v>
      </c>
      <c r="C218" s="132"/>
    </row>
    <row r="219" spans="1:3" ht="15">
      <c r="A219" s="131" t="s">
        <v>180</v>
      </c>
      <c r="B219" s="139">
        <v>0</v>
      </c>
      <c r="C219" s="132"/>
    </row>
    <row r="220" spans="1:3" ht="15">
      <c r="A220" s="131" t="s">
        <v>225</v>
      </c>
      <c r="B220" s="139">
        <v>4684143.98</v>
      </c>
      <c r="C220" s="132"/>
    </row>
    <row r="221" spans="1:3" ht="15">
      <c r="A221" s="131" t="s">
        <v>227</v>
      </c>
      <c r="B221" s="139">
        <v>6018635.88</v>
      </c>
      <c r="C221" s="132"/>
    </row>
    <row r="222" spans="1:3" ht="15">
      <c r="A222" s="131" t="s">
        <v>246</v>
      </c>
      <c r="B222" s="139">
        <v>4187066.52</v>
      </c>
      <c r="C222" s="132"/>
    </row>
    <row r="223" spans="1:3" ht="15">
      <c r="A223" s="131" t="s">
        <v>228</v>
      </c>
      <c r="B223" s="139">
        <v>1288098</v>
      </c>
      <c r="C223" s="132"/>
    </row>
    <row r="224" spans="1:3" ht="15">
      <c r="A224" s="131" t="s">
        <v>247</v>
      </c>
      <c r="B224" s="139">
        <v>168609.72</v>
      </c>
      <c r="C224" s="132"/>
    </row>
    <row r="225" spans="1:3" ht="15">
      <c r="A225" s="131" t="s">
        <v>248</v>
      </c>
      <c r="B225" s="139">
        <v>45601092.5</v>
      </c>
      <c r="C225" s="132"/>
    </row>
    <row r="226" spans="1:3" ht="15">
      <c r="A226" s="131" t="s">
        <v>231</v>
      </c>
      <c r="B226" s="139">
        <v>2081697.13</v>
      </c>
      <c r="C226" s="132"/>
    </row>
    <row r="227" spans="1:3" ht="15">
      <c r="A227" s="131" t="s">
        <v>232</v>
      </c>
      <c r="B227" s="139">
        <v>750194.7</v>
      </c>
      <c r="C227" s="132"/>
    </row>
    <row r="228" spans="1:3" ht="15">
      <c r="A228" s="131" t="s">
        <v>249</v>
      </c>
      <c r="B228" s="139">
        <v>62</v>
      </c>
      <c r="C228" s="132"/>
    </row>
    <row r="229" spans="1:3" ht="15">
      <c r="A229" s="135" t="s">
        <v>255</v>
      </c>
      <c r="B229" s="139">
        <v>-292.73</v>
      </c>
      <c r="C229" s="132"/>
    </row>
    <row r="230" spans="1:3" ht="15">
      <c r="A230" s="141" t="s">
        <v>220</v>
      </c>
      <c r="B230" s="139"/>
      <c r="C230" s="132"/>
    </row>
    <row r="231" spans="1:3" ht="15">
      <c r="A231" s="131" t="s">
        <v>195</v>
      </c>
      <c r="B231" s="139">
        <v>0</v>
      </c>
      <c r="C231" s="132"/>
    </row>
    <row r="232" spans="1:3" ht="15">
      <c r="A232" s="131" t="s">
        <v>251</v>
      </c>
      <c r="B232" s="139">
        <v>0</v>
      </c>
      <c r="C232" s="132"/>
    </row>
    <row r="233" spans="1:2" ht="15">
      <c r="A233" s="131"/>
      <c r="B233" s="139"/>
    </row>
    <row r="234" spans="1:2" ht="15">
      <c r="A234" s="131"/>
      <c r="B234" s="139"/>
    </row>
    <row r="235" spans="1:2" ht="15">
      <c r="A235" s="135" t="s">
        <v>263</v>
      </c>
      <c r="B235" s="139"/>
    </row>
    <row r="236" spans="1:2" ht="15">
      <c r="A236" s="138" t="s">
        <v>175</v>
      </c>
      <c r="B236" s="139"/>
    </row>
    <row r="237" spans="1:3" ht="15">
      <c r="A237" s="135" t="s">
        <v>223</v>
      </c>
      <c r="B237" s="139">
        <v>33139775.55</v>
      </c>
      <c r="C237" s="132"/>
    </row>
    <row r="238" spans="1:3" ht="15">
      <c r="A238" s="135" t="s">
        <v>177</v>
      </c>
      <c r="B238" s="139">
        <v>33431264.33</v>
      </c>
      <c r="C238" s="132"/>
    </row>
    <row r="239" spans="1:3" ht="15">
      <c r="A239" s="131" t="s">
        <v>244</v>
      </c>
      <c r="B239" s="139">
        <v>9710000</v>
      </c>
      <c r="C239" s="132"/>
    </row>
    <row r="240" spans="1:3" ht="15">
      <c r="A240" s="135" t="s">
        <v>245</v>
      </c>
      <c r="B240" s="139">
        <v>289798.78</v>
      </c>
      <c r="C240" s="132"/>
    </row>
    <row r="241" spans="1:3" ht="15">
      <c r="A241" s="131" t="s">
        <v>180</v>
      </c>
      <c r="B241" s="139">
        <v>0</v>
      </c>
      <c r="C241" s="132"/>
    </row>
    <row r="242" spans="1:3" ht="15">
      <c r="A242" s="131" t="s">
        <v>225</v>
      </c>
      <c r="B242" s="139">
        <v>2997329.14</v>
      </c>
      <c r="C242" s="132"/>
    </row>
    <row r="243" spans="1:3" ht="15">
      <c r="A243" s="131" t="s">
        <v>227</v>
      </c>
      <c r="B243" s="139">
        <v>3600669.49</v>
      </c>
      <c r="C243" s="132"/>
    </row>
    <row r="244" spans="1:3" ht="15">
      <c r="A244" s="131" t="s">
        <v>246</v>
      </c>
      <c r="B244" s="139">
        <v>2653873.89</v>
      </c>
      <c r="C244" s="132"/>
    </row>
    <row r="245" spans="1:3" ht="15">
      <c r="A245" s="131" t="s">
        <v>228</v>
      </c>
      <c r="B245" s="139">
        <v>821778</v>
      </c>
      <c r="C245" s="132"/>
    </row>
    <row r="246" spans="1:3" ht="15">
      <c r="A246" s="131" t="s">
        <v>247</v>
      </c>
      <c r="B246" s="139">
        <v>105837.4</v>
      </c>
      <c r="C246" s="132"/>
    </row>
    <row r="247" spans="1:3" ht="15">
      <c r="A247" s="131" t="s">
        <v>248</v>
      </c>
      <c r="B247" s="139">
        <v>41883993.38</v>
      </c>
      <c r="C247" s="132"/>
    </row>
    <row r="248" spans="1:3" ht="15">
      <c r="A248" s="131" t="s">
        <v>231</v>
      </c>
      <c r="B248" s="139">
        <v>1970335.15</v>
      </c>
      <c r="C248" s="132"/>
    </row>
    <row r="249" spans="1:3" ht="15">
      <c r="A249" s="131" t="s">
        <v>232</v>
      </c>
      <c r="B249" s="139">
        <v>1417974.32</v>
      </c>
      <c r="C249" s="132"/>
    </row>
    <row r="250" spans="1:3" ht="15">
      <c r="A250" s="131" t="s">
        <v>249</v>
      </c>
      <c r="B250" s="139">
        <v>115</v>
      </c>
      <c r="C250" s="132"/>
    </row>
    <row r="251" spans="1:3" ht="15">
      <c r="A251" s="135" t="s">
        <v>250</v>
      </c>
      <c r="B251" s="139">
        <v>289798.78</v>
      </c>
      <c r="C251" s="132"/>
    </row>
    <row r="252" spans="1:3" ht="15">
      <c r="A252" s="141" t="s">
        <v>220</v>
      </c>
      <c r="B252" s="139"/>
      <c r="C252" s="132"/>
    </row>
    <row r="253" spans="1:3" ht="15">
      <c r="A253" s="131" t="s">
        <v>195</v>
      </c>
      <c r="B253" s="139">
        <v>0</v>
      </c>
      <c r="C253" s="132"/>
    </row>
    <row r="254" spans="1:3" ht="15">
      <c r="A254" s="131" t="s">
        <v>251</v>
      </c>
      <c r="B254" s="139">
        <v>289798.78</v>
      </c>
      <c r="C254" s="132"/>
    </row>
    <row r="255" spans="1:2" ht="15">
      <c r="A255" s="131"/>
      <c r="B255" s="139"/>
    </row>
    <row r="256" spans="1:2" ht="15">
      <c r="A256" s="131"/>
      <c r="B256" s="139"/>
    </row>
    <row r="257" spans="1:2" ht="15">
      <c r="A257" s="131"/>
      <c r="B257" s="139"/>
    </row>
    <row r="258" spans="1:2" ht="15">
      <c r="A258" s="131"/>
      <c r="B258" s="139"/>
    </row>
    <row r="259" spans="1:2" ht="15">
      <c r="A259" s="131"/>
      <c r="B259" s="139"/>
    </row>
    <row r="260" spans="1:2" ht="15">
      <c r="A260" s="131"/>
      <c r="B260" s="139"/>
    </row>
    <row r="261" spans="1:2" ht="15">
      <c r="A261" s="131"/>
      <c r="B261" s="139"/>
    </row>
    <row r="262" spans="1:2" ht="15">
      <c r="A262" s="131"/>
      <c r="B262" s="139"/>
    </row>
    <row r="263" spans="1:2" ht="15">
      <c r="A263" s="131"/>
      <c r="B263" s="139"/>
    </row>
    <row r="264" spans="1:2" ht="15">
      <c r="A264" s="131"/>
      <c r="B264" s="139"/>
    </row>
    <row r="265" spans="1:2" ht="15">
      <c r="A265" s="135" t="s">
        <v>264</v>
      </c>
      <c r="B265" s="139"/>
    </row>
    <row r="266" spans="1:2" ht="15">
      <c r="A266" s="138" t="s">
        <v>175</v>
      </c>
      <c r="B266" s="139"/>
    </row>
    <row r="267" spans="1:3" ht="15">
      <c r="A267" s="135" t="s">
        <v>223</v>
      </c>
      <c r="B267" s="139">
        <v>25310791.56</v>
      </c>
      <c r="C267" s="132"/>
    </row>
    <row r="268" spans="1:3" ht="15">
      <c r="A268" s="135" t="s">
        <v>177</v>
      </c>
      <c r="B268" s="139">
        <v>25767700.86</v>
      </c>
      <c r="C268" s="132"/>
    </row>
    <row r="269" spans="1:3" ht="15">
      <c r="A269" s="131" t="s">
        <v>244</v>
      </c>
      <c r="B269" s="139">
        <v>7186000</v>
      </c>
      <c r="C269" s="132"/>
    </row>
    <row r="270" spans="1:3" ht="15">
      <c r="A270" s="135" t="s">
        <v>245</v>
      </c>
      <c r="B270" s="139">
        <v>138789.3</v>
      </c>
      <c r="C270" s="132"/>
    </row>
    <row r="271" spans="1:3" ht="15">
      <c r="A271" s="131" t="s">
        <v>180</v>
      </c>
      <c r="B271" s="139">
        <v>3813007</v>
      </c>
      <c r="C271" s="132"/>
    </row>
    <row r="272" spans="1:3" ht="15">
      <c r="A272" s="131" t="s">
        <v>225</v>
      </c>
      <c r="B272" s="139">
        <v>1673299.12</v>
      </c>
      <c r="C272" s="132"/>
    </row>
    <row r="273" spans="1:3" ht="15">
      <c r="A273" s="131" t="s">
        <v>227</v>
      </c>
      <c r="B273" s="139">
        <v>3063875.25</v>
      </c>
      <c r="C273" s="132"/>
    </row>
    <row r="274" spans="1:3" ht="15">
      <c r="A274" s="131" t="s">
        <v>246</v>
      </c>
      <c r="B274" s="139">
        <v>1611743.24</v>
      </c>
      <c r="C274" s="132"/>
    </row>
    <row r="275" spans="1:3" ht="15">
      <c r="A275" s="131" t="s">
        <v>228</v>
      </c>
      <c r="B275" s="139">
        <v>2614718</v>
      </c>
      <c r="C275" s="132"/>
    </row>
    <row r="276" spans="1:3" ht="15">
      <c r="A276" s="131" t="s">
        <v>247</v>
      </c>
      <c r="B276" s="139">
        <v>197475.5</v>
      </c>
      <c r="C276" s="132"/>
    </row>
    <row r="277" spans="1:3" ht="15">
      <c r="A277" s="131" t="s">
        <v>248</v>
      </c>
      <c r="B277" s="139">
        <v>115299860.68</v>
      </c>
      <c r="C277" s="132"/>
    </row>
    <row r="278" spans="1:3" ht="15">
      <c r="A278" s="131" t="s">
        <v>231</v>
      </c>
      <c r="B278" s="139">
        <v>2595676.06</v>
      </c>
      <c r="C278" s="132"/>
    </row>
    <row r="279" spans="1:3" ht="15">
      <c r="A279" s="131" t="s">
        <v>232</v>
      </c>
      <c r="B279" s="139">
        <v>1202197.23</v>
      </c>
      <c r="C279" s="132"/>
    </row>
    <row r="280" spans="1:3" ht="15">
      <c r="A280" s="131" t="s">
        <v>249</v>
      </c>
      <c r="B280" s="139">
        <v>77</v>
      </c>
      <c r="C280" s="132"/>
    </row>
    <row r="281" spans="1:3" ht="15">
      <c r="A281" s="135" t="s">
        <v>250</v>
      </c>
      <c r="B281" s="139">
        <v>138789.3</v>
      </c>
      <c r="C281" s="132"/>
    </row>
    <row r="282" spans="1:3" ht="15">
      <c r="A282" s="141" t="s">
        <v>220</v>
      </c>
      <c r="B282" s="139"/>
      <c r="C282" s="132"/>
    </row>
    <row r="283" spans="1:3" ht="15">
      <c r="A283" s="131" t="s">
        <v>195</v>
      </c>
      <c r="B283" s="139">
        <v>0</v>
      </c>
      <c r="C283" s="132"/>
    </row>
    <row r="284" spans="1:3" ht="15">
      <c r="A284" s="131" t="s">
        <v>251</v>
      </c>
      <c r="B284" s="139">
        <v>0</v>
      </c>
      <c r="C284" s="132"/>
    </row>
    <row r="285" spans="1:2" ht="15">
      <c r="A285" s="131" t="s">
        <v>252</v>
      </c>
      <c r="B285" s="139">
        <v>138789.3</v>
      </c>
    </row>
    <row r="286" spans="1:2" ht="15">
      <c r="A286" s="131"/>
      <c r="B286" s="139"/>
    </row>
    <row r="287" spans="1:2" ht="15">
      <c r="A287" s="131"/>
      <c r="B287" s="139"/>
    </row>
    <row r="288" spans="1:2" ht="15">
      <c r="A288" s="135" t="s">
        <v>265</v>
      </c>
      <c r="B288" s="139"/>
    </row>
    <row r="289" spans="1:2" ht="15">
      <c r="A289" s="138" t="s">
        <v>175</v>
      </c>
      <c r="B289" s="139"/>
    </row>
    <row r="290" spans="1:3" ht="15">
      <c r="A290" s="135" t="s">
        <v>223</v>
      </c>
      <c r="B290" s="139">
        <v>56335444.83</v>
      </c>
      <c r="C290" s="132"/>
    </row>
    <row r="291" spans="1:3" ht="15">
      <c r="A291" s="135" t="s">
        <v>177</v>
      </c>
      <c r="B291" s="139">
        <v>56622779.68</v>
      </c>
      <c r="C291" s="132"/>
    </row>
    <row r="292" spans="1:3" ht="15">
      <c r="A292" s="131" t="s">
        <v>244</v>
      </c>
      <c r="B292" s="139">
        <v>23728739</v>
      </c>
      <c r="C292" s="132"/>
    </row>
    <row r="293" spans="1:3" ht="15">
      <c r="A293" s="135" t="s">
        <v>245</v>
      </c>
      <c r="B293" s="139">
        <v>287334.85</v>
      </c>
      <c r="C293" s="132"/>
    </row>
    <row r="294" spans="1:3" ht="15">
      <c r="A294" s="131" t="s">
        <v>180</v>
      </c>
      <c r="B294" s="139">
        <v>0</v>
      </c>
      <c r="C294" s="132"/>
    </row>
    <row r="295" spans="1:3" ht="15">
      <c r="A295" s="131" t="s">
        <v>225</v>
      </c>
      <c r="B295" s="139">
        <v>15391138.82</v>
      </c>
      <c r="C295" s="132"/>
    </row>
    <row r="296" spans="1:3" ht="15">
      <c r="A296" s="131" t="s">
        <v>227</v>
      </c>
      <c r="B296" s="139">
        <v>19586997.3</v>
      </c>
      <c r="C296" s="132"/>
    </row>
    <row r="297" spans="1:3" ht="15">
      <c r="A297" s="131" t="s">
        <v>246</v>
      </c>
      <c r="B297" s="139">
        <v>11876790.26</v>
      </c>
      <c r="C297" s="132"/>
    </row>
    <row r="298" spans="1:3" ht="15">
      <c r="A298" s="131" t="s">
        <v>228</v>
      </c>
      <c r="B298" s="139">
        <v>5027763</v>
      </c>
      <c r="C298" s="132"/>
    </row>
    <row r="299" spans="1:3" ht="15">
      <c r="A299" s="131" t="s">
        <v>247</v>
      </c>
      <c r="B299" s="139">
        <v>214290.69</v>
      </c>
      <c r="C299" s="132"/>
    </row>
    <row r="300" spans="1:3" ht="15">
      <c r="A300" s="131" t="s">
        <v>248</v>
      </c>
      <c r="B300" s="139">
        <v>155550534.07</v>
      </c>
      <c r="C300" s="132"/>
    </row>
    <row r="301" spans="1:3" ht="15">
      <c r="A301" s="131" t="s">
        <v>231</v>
      </c>
      <c r="B301" s="139">
        <v>5633715.44</v>
      </c>
      <c r="C301" s="132"/>
    </row>
    <row r="302" spans="1:3" ht="15">
      <c r="A302" s="131" t="s">
        <v>232</v>
      </c>
      <c r="B302" s="139">
        <v>3061339</v>
      </c>
      <c r="C302" s="132"/>
    </row>
    <row r="303" spans="1:3" ht="15">
      <c r="A303" s="131" t="s">
        <v>249</v>
      </c>
      <c r="B303" s="139">
        <v>186</v>
      </c>
      <c r="C303" s="132"/>
    </row>
    <row r="304" spans="1:3" ht="15">
      <c r="A304" s="135" t="s">
        <v>250</v>
      </c>
      <c r="B304" s="139">
        <v>287334.85</v>
      </c>
      <c r="C304" s="132"/>
    </row>
    <row r="305" spans="1:3" ht="15">
      <c r="A305" s="141" t="s">
        <v>220</v>
      </c>
      <c r="C305" s="132"/>
    </row>
    <row r="306" spans="1:3" ht="15">
      <c r="A306" s="131" t="s">
        <v>195</v>
      </c>
      <c r="B306" s="139">
        <v>0</v>
      </c>
      <c r="C306" s="132"/>
    </row>
    <row r="307" spans="1:3" ht="15">
      <c r="A307" s="131" t="s">
        <v>251</v>
      </c>
      <c r="B307" s="139">
        <v>287334.85</v>
      </c>
      <c r="C307" s="132"/>
    </row>
    <row r="308" spans="1:2" ht="15">
      <c r="A308" s="131"/>
      <c r="B308" s="139"/>
    </row>
    <row r="309" spans="1:2" ht="15">
      <c r="A309" s="131"/>
      <c r="B309" s="139"/>
    </row>
    <row r="310" spans="1:2" ht="15">
      <c r="A310" s="131"/>
      <c r="B310" s="139"/>
    </row>
    <row r="311" spans="1:2" ht="15">
      <c r="A311" s="131"/>
      <c r="B311" s="139"/>
    </row>
    <row r="312" spans="1:2" ht="15">
      <c r="A312" s="131"/>
      <c r="B312" s="139"/>
    </row>
    <row r="313" spans="1:2" ht="15">
      <c r="A313" s="131"/>
      <c r="B313" s="139"/>
    </row>
    <row r="314" spans="1:2" ht="15">
      <c r="A314" s="131"/>
      <c r="B314" s="139"/>
    </row>
    <row r="315" spans="1:2" ht="15">
      <c r="A315" s="131"/>
      <c r="B315" s="139"/>
    </row>
    <row r="316" spans="1:2" ht="15">
      <c r="A316" s="131"/>
      <c r="B316" s="139"/>
    </row>
    <row r="317" spans="1:2" ht="15">
      <c r="A317" s="135" t="s">
        <v>266</v>
      </c>
      <c r="B317" s="139"/>
    </row>
    <row r="318" spans="1:2" ht="15">
      <c r="A318" s="138" t="s">
        <v>175</v>
      </c>
      <c r="B318" s="139"/>
    </row>
    <row r="319" spans="1:3" ht="15">
      <c r="A319" s="135" t="s">
        <v>223</v>
      </c>
      <c r="B319" s="139">
        <v>27449558.16</v>
      </c>
      <c r="C319" s="132"/>
    </row>
    <row r="320" spans="1:3" ht="15">
      <c r="A320" s="135" t="s">
        <v>177</v>
      </c>
      <c r="B320" s="139">
        <v>27453268.16</v>
      </c>
      <c r="C320" s="132"/>
    </row>
    <row r="321" spans="1:3" ht="15">
      <c r="A321" s="131" t="s">
        <v>244</v>
      </c>
      <c r="B321" s="139">
        <v>8509079</v>
      </c>
      <c r="C321" s="132"/>
    </row>
    <row r="322" spans="1:3" ht="15">
      <c r="A322" s="135" t="s">
        <v>245</v>
      </c>
      <c r="B322" s="139">
        <v>2760</v>
      </c>
      <c r="C322" s="132"/>
    </row>
    <row r="323" spans="1:3" ht="15">
      <c r="A323" s="131" t="s">
        <v>180</v>
      </c>
      <c r="B323" s="139">
        <v>0</v>
      </c>
      <c r="C323" s="132"/>
    </row>
    <row r="324" spans="1:3" ht="15">
      <c r="A324" s="131" t="s">
        <v>225</v>
      </c>
      <c r="B324" s="139">
        <v>6498060.65</v>
      </c>
      <c r="C324" s="132"/>
    </row>
    <row r="325" spans="1:3" ht="15">
      <c r="A325" s="131" t="s">
        <v>227</v>
      </c>
      <c r="B325" s="139">
        <v>8641693.31</v>
      </c>
      <c r="C325" s="132"/>
    </row>
    <row r="326" spans="1:3" ht="15">
      <c r="A326" s="131" t="s">
        <v>246</v>
      </c>
      <c r="B326" s="139">
        <v>5513925.36</v>
      </c>
      <c r="C326" s="132"/>
    </row>
    <row r="327" spans="1:3" ht="15">
      <c r="A327" s="131" t="s">
        <v>228</v>
      </c>
      <c r="B327" s="139">
        <v>2002586</v>
      </c>
      <c r="C327" s="132"/>
    </row>
    <row r="328" spans="1:3" ht="15">
      <c r="A328" s="131" t="s">
        <v>247</v>
      </c>
      <c r="B328" s="139">
        <v>221379</v>
      </c>
      <c r="C328" s="132"/>
    </row>
    <row r="329" spans="1:3" ht="15">
      <c r="A329" s="131" t="s">
        <v>248</v>
      </c>
      <c r="B329" s="139">
        <v>139611800.77</v>
      </c>
      <c r="C329" s="132"/>
    </row>
    <row r="330" spans="1:3" ht="15">
      <c r="A330" s="131" t="s">
        <v>231</v>
      </c>
      <c r="B330" s="139">
        <v>4939794.06</v>
      </c>
      <c r="C330" s="132"/>
    </row>
    <row r="331" spans="1:3" ht="15">
      <c r="A331" s="131" t="s">
        <v>232</v>
      </c>
      <c r="B331" s="139">
        <v>2379364.47</v>
      </c>
      <c r="C331" s="132"/>
    </row>
    <row r="332" spans="1:3" ht="15">
      <c r="A332" s="131" t="s">
        <v>249</v>
      </c>
      <c r="B332" s="139">
        <v>74</v>
      </c>
      <c r="C332" s="132"/>
    </row>
    <row r="333" spans="1:3" ht="15">
      <c r="A333" s="135" t="s">
        <v>250</v>
      </c>
      <c r="B333" s="139">
        <v>2760</v>
      </c>
      <c r="C333" s="132"/>
    </row>
    <row r="334" spans="1:3" ht="15">
      <c r="A334" s="141" t="s">
        <v>220</v>
      </c>
      <c r="B334" s="139"/>
      <c r="C334" s="132"/>
    </row>
    <row r="335" spans="1:3" ht="15">
      <c r="A335" s="131" t="s">
        <v>195</v>
      </c>
      <c r="B335" s="139">
        <v>0</v>
      </c>
      <c r="C335" s="132"/>
    </row>
    <row r="336" spans="1:3" ht="15">
      <c r="A336" s="131" t="s">
        <v>251</v>
      </c>
      <c r="B336" s="139">
        <v>2760</v>
      </c>
      <c r="C336" s="132"/>
    </row>
    <row r="337" spans="1:2" ht="15">
      <c r="A337" s="131"/>
      <c r="B337" s="139"/>
    </row>
    <row r="338" spans="1:2" ht="15">
      <c r="A338" s="131"/>
      <c r="B338" s="131"/>
    </row>
    <row r="339" spans="1:2" ht="15">
      <c r="A339" s="135" t="s">
        <v>267</v>
      </c>
      <c r="B339" s="139"/>
    </row>
    <row r="340" spans="1:2" ht="15">
      <c r="A340" s="138" t="s">
        <v>175</v>
      </c>
      <c r="B340" s="139"/>
    </row>
    <row r="341" spans="1:3" ht="15">
      <c r="A341" s="135" t="s">
        <v>223</v>
      </c>
      <c r="B341" s="139">
        <v>47215729.33</v>
      </c>
      <c r="C341" s="132"/>
    </row>
    <row r="342" spans="1:3" ht="15">
      <c r="A342" s="135" t="s">
        <v>177</v>
      </c>
      <c r="B342" s="139">
        <v>47349453.8</v>
      </c>
      <c r="C342" s="132"/>
    </row>
    <row r="343" spans="1:3" ht="15">
      <c r="A343" s="131" t="s">
        <v>244</v>
      </c>
      <c r="B343" s="139">
        <v>16771000</v>
      </c>
      <c r="C343" s="132"/>
    </row>
    <row r="344" spans="1:3" ht="15">
      <c r="A344" s="135" t="s">
        <v>245</v>
      </c>
      <c r="B344" s="139">
        <v>113204.47</v>
      </c>
      <c r="C344" s="132"/>
    </row>
    <row r="345" spans="1:3" ht="15">
      <c r="A345" s="131" t="s">
        <v>180</v>
      </c>
      <c r="B345" s="139">
        <v>0</v>
      </c>
      <c r="C345" s="132"/>
    </row>
    <row r="346" spans="1:3" ht="15">
      <c r="A346" s="131" t="s">
        <v>225</v>
      </c>
      <c r="B346" s="139">
        <v>11864974.93</v>
      </c>
      <c r="C346" s="132"/>
    </row>
    <row r="347" spans="1:3" ht="15">
      <c r="A347" s="131" t="s">
        <v>227</v>
      </c>
      <c r="B347" s="139">
        <v>16738215.25</v>
      </c>
      <c r="C347" s="132"/>
    </row>
    <row r="348" spans="1:3" ht="15">
      <c r="A348" s="131" t="s">
        <v>246</v>
      </c>
      <c r="B348" s="139">
        <v>10994258.14</v>
      </c>
      <c r="C348" s="132"/>
    </row>
    <row r="349" spans="1:3" ht="15">
      <c r="A349" s="131" t="s">
        <v>228</v>
      </c>
      <c r="B349" s="139">
        <v>5138486.4</v>
      </c>
      <c r="C349" s="132"/>
    </row>
    <row r="350" spans="1:3" ht="15">
      <c r="A350" s="131" t="s">
        <v>247</v>
      </c>
      <c r="B350" s="139">
        <v>650812.04</v>
      </c>
      <c r="C350" s="132"/>
    </row>
    <row r="351" spans="1:3" ht="15">
      <c r="A351" s="131" t="s">
        <v>248</v>
      </c>
      <c r="B351" s="139">
        <v>265924611.37</v>
      </c>
      <c r="C351" s="132"/>
    </row>
    <row r="352" spans="1:3" ht="15">
      <c r="A352" s="131" t="s">
        <v>231</v>
      </c>
      <c r="B352" s="139">
        <v>7465447.66</v>
      </c>
      <c r="C352" s="132"/>
    </row>
    <row r="353" spans="1:3" ht="15">
      <c r="A353" s="131" t="s">
        <v>232</v>
      </c>
      <c r="B353" s="139">
        <v>2861034.2</v>
      </c>
      <c r="C353" s="132"/>
    </row>
    <row r="354" spans="1:3" ht="15">
      <c r="A354" s="131" t="s">
        <v>249</v>
      </c>
      <c r="B354" s="139">
        <v>150</v>
      </c>
      <c r="C354" s="132"/>
    </row>
    <row r="355" spans="1:3" ht="15">
      <c r="A355" s="135" t="s">
        <v>250</v>
      </c>
      <c r="B355" s="139">
        <v>113204.47</v>
      </c>
      <c r="C355" s="132"/>
    </row>
    <row r="356" spans="1:3" ht="15">
      <c r="A356" s="141" t="s">
        <v>220</v>
      </c>
      <c r="B356" s="139"/>
      <c r="C356" s="132"/>
    </row>
    <row r="357" spans="1:3" ht="15">
      <c r="A357" s="131" t="s">
        <v>195</v>
      </c>
      <c r="B357" s="139">
        <v>0</v>
      </c>
      <c r="C357" s="132"/>
    </row>
    <row r="358" spans="1:3" ht="15">
      <c r="A358" s="131" t="s">
        <v>251</v>
      </c>
      <c r="B358" s="139">
        <v>113204.47</v>
      </c>
      <c r="C358" s="132"/>
    </row>
    <row r="359" spans="1:2" ht="15">
      <c r="A359" s="141"/>
      <c r="B359" s="139"/>
    </row>
    <row r="360" spans="1:2" ht="15">
      <c r="A360" s="131"/>
      <c r="B360" s="131"/>
    </row>
    <row r="361" spans="1:2" ht="15">
      <c r="A361" s="131"/>
      <c r="B361" s="131"/>
    </row>
    <row r="362" spans="1:2" ht="15">
      <c r="A362" s="131"/>
      <c r="B362" s="131"/>
    </row>
    <row r="363" spans="1:2" ht="15">
      <c r="A363" s="131"/>
      <c r="B363" s="131"/>
    </row>
    <row r="364" spans="1:2" ht="15">
      <c r="A364" s="131"/>
      <c r="B364" s="139"/>
    </row>
    <row r="365" spans="1:2" ht="15">
      <c r="A365" s="131"/>
      <c r="B365" s="139"/>
    </row>
    <row r="366" spans="1:2" ht="15">
      <c r="A366" s="131"/>
      <c r="B366" s="139"/>
    </row>
    <row r="367" spans="1:2" ht="15">
      <c r="A367" s="131"/>
      <c r="B367" s="139"/>
    </row>
    <row r="368" spans="1:2" ht="15">
      <c r="A368" s="131"/>
      <c r="B368" s="139"/>
    </row>
    <row r="369" spans="1:2" ht="15">
      <c r="A369" s="135" t="s">
        <v>268</v>
      </c>
      <c r="B369" s="139"/>
    </row>
    <row r="370" spans="1:2" ht="15">
      <c r="A370" s="138" t="s">
        <v>175</v>
      </c>
      <c r="B370" s="139"/>
    </row>
    <row r="371" spans="1:3" ht="15">
      <c r="A371" s="135" t="s">
        <v>223</v>
      </c>
      <c r="B371" s="139">
        <v>56034485.05</v>
      </c>
      <c r="C371" s="132"/>
    </row>
    <row r="372" spans="1:3" ht="15">
      <c r="A372" s="135" t="s">
        <v>177</v>
      </c>
      <c r="B372" s="139">
        <v>56043693.51</v>
      </c>
      <c r="C372" s="132"/>
    </row>
    <row r="373" spans="1:3" ht="15">
      <c r="A373" s="131" t="s">
        <v>244</v>
      </c>
      <c r="B373" s="139">
        <v>21233201.99</v>
      </c>
      <c r="C373" s="132"/>
    </row>
    <row r="374" spans="1:3" ht="15">
      <c r="A374" s="135" t="s">
        <v>245</v>
      </c>
      <c r="B374" s="139">
        <v>9208.46</v>
      </c>
      <c r="C374" s="132"/>
    </row>
    <row r="375" spans="1:3" ht="15">
      <c r="A375" s="131" t="s">
        <v>180</v>
      </c>
      <c r="B375" s="139">
        <v>0</v>
      </c>
      <c r="C375" s="132"/>
    </row>
    <row r="376" spans="1:3" ht="15">
      <c r="A376" s="131" t="s">
        <v>225</v>
      </c>
      <c r="B376" s="139">
        <v>18019078.99</v>
      </c>
      <c r="C376" s="132"/>
    </row>
    <row r="377" spans="1:3" ht="15">
      <c r="A377" s="131" t="s">
        <v>227</v>
      </c>
      <c r="B377" s="139">
        <v>21606474.45</v>
      </c>
      <c r="C377" s="132"/>
    </row>
    <row r="378" spans="1:3" ht="15">
      <c r="A378" s="131" t="s">
        <v>246</v>
      </c>
      <c r="B378" s="139">
        <v>17024856.56</v>
      </c>
      <c r="C378" s="132"/>
    </row>
    <row r="379" spans="1:3" ht="15">
      <c r="A379" s="131" t="s">
        <v>228</v>
      </c>
      <c r="B379" s="139">
        <v>6077305</v>
      </c>
      <c r="C379" s="132"/>
    </row>
    <row r="380" spans="1:3" ht="15">
      <c r="A380" s="131" t="s">
        <v>247</v>
      </c>
      <c r="B380" s="139">
        <v>574108.8</v>
      </c>
      <c r="C380" s="132"/>
    </row>
    <row r="381" spans="1:3" ht="15">
      <c r="A381" s="131" t="s">
        <v>248</v>
      </c>
      <c r="B381" s="139">
        <v>278592753.58</v>
      </c>
      <c r="C381" s="132"/>
    </row>
    <row r="382" spans="1:3" ht="15">
      <c r="A382" s="131" t="s">
        <v>231</v>
      </c>
      <c r="B382" s="139">
        <v>5180089.24</v>
      </c>
      <c r="C382" s="132"/>
    </row>
    <row r="383" spans="1:3" ht="15">
      <c r="A383" s="131" t="s">
        <v>232</v>
      </c>
      <c r="B383" s="139">
        <v>2001720.66</v>
      </c>
      <c r="C383" s="132"/>
    </row>
    <row r="384" spans="1:3" ht="15">
      <c r="A384" s="131" t="s">
        <v>249</v>
      </c>
      <c r="B384" s="139">
        <v>120</v>
      </c>
      <c r="C384" s="132"/>
    </row>
    <row r="385" spans="1:3" ht="15">
      <c r="A385" s="135" t="s">
        <v>250</v>
      </c>
      <c r="B385" s="139">
        <v>9208.46</v>
      </c>
      <c r="C385" s="132"/>
    </row>
    <row r="386" spans="1:3" ht="15">
      <c r="A386" s="141" t="s">
        <v>220</v>
      </c>
      <c r="B386" s="139"/>
      <c r="C386" s="132"/>
    </row>
    <row r="387" spans="1:3" ht="15">
      <c r="A387" s="131" t="s">
        <v>195</v>
      </c>
      <c r="B387" s="139">
        <v>0</v>
      </c>
      <c r="C387" s="132"/>
    </row>
    <row r="388" spans="1:3" ht="15">
      <c r="A388" s="131" t="s">
        <v>251</v>
      </c>
      <c r="B388" s="139">
        <v>9208.46</v>
      </c>
      <c r="C388" s="132"/>
    </row>
    <row r="389" spans="1:2" ht="15">
      <c r="A389" s="135"/>
      <c r="B389" s="131"/>
    </row>
    <row r="390" spans="1:2" ht="15">
      <c r="A390" s="141"/>
      <c r="B390" s="131"/>
    </row>
    <row r="391" spans="1:2" ht="15">
      <c r="A391" s="135" t="s">
        <v>269</v>
      </c>
      <c r="B391" s="131"/>
    </row>
    <row r="392" spans="1:2" ht="15">
      <c r="A392" s="138" t="s">
        <v>175</v>
      </c>
      <c r="B392" s="131"/>
    </row>
    <row r="393" spans="1:3" ht="15">
      <c r="A393" s="135" t="s">
        <v>223</v>
      </c>
      <c r="B393" s="139">
        <v>19354336.09</v>
      </c>
      <c r="C393" s="132"/>
    </row>
    <row r="394" spans="1:3" ht="15">
      <c r="A394" s="135" t="s">
        <v>177</v>
      </c>
      <c r="B394" s="139">
        <v>19354336.09</v>
      </c>
      <c r="C394" s="132"/>
    </row>
    <row r="395" spans="1:3" ht="15">
      <c r="A395" s="131" t="s">
        <v>244</v>
      </c>
      <c r="B395" s="142">
        <v>12309000</v>
      </c>
      <c r="C395" s="132"/>
    </row>
    <row r="396" spans="1:3" ht="15">
      <c r="A396" s="135" t="s">
        <v>245</v>
      </c>
      <c r="B396" s="139">
        <v>0</v>
      </c>
      <c r="C396" s="132"/>
    </row>
    <row r="397" spans="1:3" ht="15">
      <c r="A397" s="131" t="s">
        <v>180</v>
      </c>
      <c r="B397" s="139">
        <v>0</v>
      </c>
      <c r="C397" s="132"/>
    </row>
    <row r="398" spans="1:3" ht="15">
      <c r="A398" s="131" t="s">
        <v>225</v>
      </c>
      <c r="B398" s="139">
        <v>5434507.39</v>
      </c>
      <c r="C398" s="132"/>
    </row>
    <row r="399" spans="1:3" ht="15">
      <c r="A399" s="131" t="s">
        <v>227</v>
      </c>
      <c r="B399" s="139">
        <v>7182064.58</v>
      </c>
      <c r="C399" s="132"/>
    </row>
    <row r="400" spans="1:3" ht="15">
      <c r="A400" s="131" t="s">
        <v>246</v>
      </c>
      <c r="B400" s="139">
        <v>3965361.82</v>
      </c>
      <c r="C400" s="132"/>
    </row>
    <row r="401" spans="1:3" ht="15">
      <c r="A401" s="131" t="s">
        <v>228</v>
      </c>
      <c r="B401" s="139">
        <v>1072336.32</v>
      </c>
      <c r="C401" s="132"/>
    </row>
    <row r="402" spans="1:3" ht="15">
      <c r="A402" s="131" t="s">
        <v>247</v>
      </c>
      <c r="B402" s="139">
        <v>187318.81</v>
      </c>
      <c r="C402" s="132"/>
    </row>
    <row r="403" spans="1:3" ht="15">
      <c r="A403" s="131" t="s">
        <v>248</v>
      </c>
      <c r="B403" s="139">
        <v>31108586.79</v>
      </c>
      <c r="C403" s="132"/>
    </row>
    <row r="404" spans="1:3" ht="15">
      <c r="A404" s="131" t="s">
        <v>231</v>
      </c>
      <c r="B404" s="139">
        <v>2221853.57</v>
      </c>
      <c r="C404" s="132"/>
    </row>
    <row r="405" spans="1:3" ht="15">
      <c r="A405" s="131" t="s">
        <v>232</v>
      </c>
      <c r="B405" s="139">
        <v>445600.1</v>
      </c>
      <c r="C405" s="132"/>
    </row>
    <row r="406" spans="1:3" ht="15">
      <c r="A406" s="131" t="s">
        <v>249</v>
      </c>
      <c r="B406" s="139">
        <v>64</v>
      </c>
      <c r="C406" s="132"/>
    </row>
    <row r="407" spans="1:3" ht="15">
      <c r="A407" s="135" t="s">
        <v>258</v>
      </c>
      <c r="B407" s="139">
        <v>0</v>
      </c>
      <c r="C407" s="132"/>
    </row>
    <row r="408" spans="1:3" ht="15">
      <c r="A408" s="141" t="s">
        <v>220</v>
      </c>
      <c r="B408" s="139"/>
      <c r="C408" s="132"/>
    </row>
    <row r="409" spans="1:3" ht="15">
      <c r="A409" s="131" t="s">
        <v>195</v>
      </c>
      <c r="B409" s="139">
        <v>0</v>
      </c>
      <c r="C409" s="132"/>
    </row>
    <row r="410" spans="1:3" ht="15">
      <c r="A410" s="131" t="s">
        <v>251</v>
      </c>
      <c r="B410" s="139">
        <v>0</v>
      </c>
      <c r="C410" s="132"/>
    </row>
    <row r="411" spans="1:2" ht="15">
      <c r="A411" s="131"/>
      <c r="B411" s="131"/>
    </row>
    <row r="412" spans="1:2" ht="15">
      <c r="A412" s="131"/>
      <c r="B412" s="131"/>
    </row>
    <row r="413" spans="1:2" ht="15">
      <c r="A413" s="131"/>
      <c r="B413" s="139"/>
    </row>
    <row r="414" spans="1:2" ht="15">
      <c r="A414" s="131"/>
      <c r="B414" s="139"/>
    </row>
    <row r="415" spans="1:2" ht="15">
      <c r="A415" s="131"/>
      <c r="B415" s="139"/>
    </row>
    <row r="416" spans="1:2" ht="15">
      <c r="A416" s="131"/>
      <c r="B416" s="139"/>
    </row>
    <row r="417" spans="1:2" ht="15">
      <c r="A417" s="131"/>
      <c r="B417" s="139"/>
    </row>
    <row r="418" spans="1:2" ht="15">
      <c r="A418" s="131"/>
      <c r="B418" s="139"/>
    </row>
    <row r="419" spans="1:2" ht="15">
      <c r="A419" s="131"/>
      <c r="B419" s="139"/>
    </row>
    <row r="420" spans="1:2" ht="15">
      <c r="A420" s="131"/>
      <c r="B420" s="139"/>
    </row>
    <row r="421" spans="1:2" ht="15">
      <c r="A421" s="135" t="s">
        <v>270</v>
      </c>
      <c r="B421" s="139"/>
    </row>
    <row r="422" spans="1:2" ht="15">
      <c r="A422" s="138" t="s">
        <v>175</v>
      </c>
      <c r="B422" s="139"/>
    </row>
    <row r="423" spans="1:3" ht="15">
      <c r="A423" s="135" t="s">
        <v>223</v>
      </c>
      <c r="B423" s="139">
        <v>8111689.62</v>
      </c>
      <c r="C423" s="132"/>
    </row>
    <row r="424" spans="1:3" ht="15">
      <c r="A424" s="135" t="s">
        <v>177</v>
      </c>
      <c r="B424" s="139">
        <v>8123114.67</v>
      </c>
      <c r="C424" s="132"/>
    </row>
    <row r="425" spans="1:3" ht="15">
      <c r="A425" s="131" t="s">
        <v>244</v>
      </c>
      <c r="B425" s="139">
        <v>4989700</v>
      </c>
      <c r="C425" s="132"/>
    </row>
    <row r="426" spans="1:3" ht="15">
      <c r="A426" s="135" t="s">
        <v>245</v>
      </c>
      <c r="B426" s="139">
        <v>11425.05</v>
      </c>
      <c r="C426" s="132"/>
    </row>
    <row r="427" spans="1:3" ht="15">
      <c r="A427" s="131" t="s">
        <v>180</v>
      </c>
      <c r="B427" s="139">
        <v>0</v>
      </c>
      <c r="C427" s="132"/>
    </row>
    <row r="428" spans="1:3" ht="15">
      <c r="A428" s="131" t="s">
        <v>225</v>
      </c>
      <c r="B428" s="139">
        <v>2618452.66</v>
      </c>
      <c r="C428" s="139"/>
    </row>
    <row r="429" spans="1:3" ht="15">
      <c r="A429" s="131" t="s">
        <v>227</v>
      </c>
      <c r="B429" s="139">
        <v>2964199.23</v>
      </c>
      <c r="C429" s="139"/>
    </row>
    <row r="430" spans="1:3" ht="15">
      <c r="A430" s="131" t="s">
        <v>246</v>
      </c>
      <c r="B430" s="139">
        <v>2506647.72</v>
      </c>
      <c r="C430" s="139"/>
    </row>
    <row r="431" spans="1:3" ht="15">
      <c r="A431" s="131" t="s">
        <v>228</v>
      </c>
      <c r="B431" s="139">
        <v>641998.75</v>
      </c>
      <c r="C431" s="139"/>
    </row>
    <row r="432" spans="1:3" ht="15">
      <c r="A432" s="131" t="s">
        <v>247</v>
      </c>
      <c r="B432" s="139">
        <v>88675.2</v>
      </c>
      <c r="C432" s="139"/>
    </row>
    <row r="433" spans="1:3" ht="15">
      <c r="A433" s="131" t="s">
        <v>248</v>
      </c>
      <c r="B433" s="139">
        <v>23142024.9</v>
      </c>
      <c r="C433" s="139"/>
    </row>
    <row r="434" spans="1:3" ht="15">
      <c r="A434" s="131" t="s">
        <v>231</v>
      </c>
      <c r="B434" s="139">
        <v>955523.28</v>
      </c>
      <c r="C434" s="139"/>
    </row>
    <row r="435" spans="1:3" ht="15">
      <c r="A435" s="131" t="s">
        <v>232</v>
      </c>
      <c r="B435" s="139">
        <v>639144.44</v>
      </c>
      <c r="C435" s="139"/>
    </row>
    <row r="436" spans="1:3" ht="15">
      <c r="A436" s="131" t="s">
        <v>249</v>
      </c>
      <c r="B436" s="139">
        <v>50</v>
      </c>
      <c r="C436" s="139"/>
    </row>
    <row r="437" spans="1:3" ht="15">
      <c r="A437" s="135" t="s">
        <v>250</v>
      </c>
      <c r="B437" s="139">
        <v>11425.05</v>
      </c>
      <c r="C437" s="132"/>
    </row>
    <row r="438" spans="1:3" ht="15">
      <c r="A438" s="141" t="s">
        <v>220</v>
      </c>
      <c r="B438" s="139"/>
      <c r="C438" s="132"/>
    </row>
    <row r="439" spans="1:3" ht="15">
      <c r="A439" s="131" t="s">
        <v>195</v>
      </c>
      <c r="B439" s="139">
        <v>0</v>
      </c>
      <c r="C439" s="132"/>
    </row>
    <row r="440" spans="1:3" ht="15">
      <c r="A440" s="131" t="s">
        <v>251</v>
      </c>
      <c r="B440" s="139">
        <v>11425.05</v>
      </c>
      <c r="C440" s="132"/>
    </row>
    <row r="441" spans="1:2" ht="15">
      <c r="A441" s="131"/>
      <c r="B441" s="139"/>
    </row>
    <row r="442" spans="1:2" ht="15">
      <c r="A442" s="131"/>
      <c r="B442" s="139"/>
    </row>
    <row r="443" spans="1:2" ht="15">
      <c r="A443" s="135" t="s">
        <v>271</v>
      </c>
      <c r="B443" s="139"/>
    </row>
    <row r="444" spans="1:2" ht="15">
      <c r="A444" s="138" t="s">
        <v>175</v>
      </c>
      <c r="B444" s="139"/>
    </row>
    <row r="445" spans="1:3" ht="15">
      <c r="A445" s="146" t="s">
        <v>223</v>
      </c>
      <c r="B445" s="139">
        <v>170013014.94</v>
      </c>
      <c r="C445" s="132"/>
    </row>
    <row r="446" spans="1:3" ht="15">
      <c r="A446" s="146" t="s">
        <v>177</v>
      </c>
      <c r="B446" s="139">
        <v>170158520.9</v>
      </c>
      <c r="C446" s="132"/>
    </row>
    <row r="447" spans="1:3" ht="15">
      <c r="A447" s="133" t="s">
        <v>244</v>
      </c>
      <c r="B447" s="139">
        <v>53819000</v>
      </c>
      <c r="C447" s="132"/>
    </row>
    <row r="448" spans="1:3" ht="15">
      <c r="A448" s="146" t="s">
        <v>245</v>
      </c>
      <c r="B448" s="139">
        <v>145505.96</v>
      </c>
      <c r="C448" s="132"/>
    </row>
    <row r="449" spans="1:3" ht="15">
      <c r="A449" s="133" t="s">
        <v>180</v>
      </c>
      <c r="B449" s="139">
        <v>4500000</v>
      </c>
      <c r="C449" s="132"/>
    </row>
    <row r="450" spans="1:3" ht="15">
      <c r="A450" s="133" t="s">
        <v>225</v>
      </c>
      <c r="B450" s="139">
        <v>25113189.78</v>
      </c>
      <c r="C450" s="132"/>
    </row>
    <row r="451" spans="1:3" ht="15">
      <c r="A451" s="133" t="s">
        <v>227</v>
      </c>
      <c r="B451" s="139">
        <v>49927250.72</v>
      </c>
      <c r="C451" s="132"/>
    </row>
    <row r="452" spans="1:3" ht="15">
      <c r="A452" s="133" t="s">
        <v>246</v>
      </c>
      <c r="B452" s="139">
        <v>23354631.54</v>
      </c>
      <c r="C452" s="132"/>
    </row>
    <row r="453" spans="1:3" ht="15">
      <c r="A453" s="133" t="s">
        <v>228</v>
      </c>
      <c r="B453" s="139">
        <v>11771771.3</v>
      </c>
      <c r="C453" s="132"/>
    </row>
    <row r="454" spans="1:3" ht="15">
      <c r="A454" s="133" t="s">
        <v>247</v>
      </c>
      <c r="B454" s="139">
        <v>1072786.93</v>
      </c>
      <c r="C454" s="132"/>
    </row>
    <row r="455" spans="1:3" ht="15">
      <c r="A455" s="133" t="s">
        <v>248</v>
      </c>
      <c r="B455" s="139">
        <v>414015487.6</v>
      </c>
      <c r="C455" s="132"/>
    </row>
    <row r="456" spans="1:3" ht="15">
      <c r="A456" s="133" t="s">
        <v>231</v>
      </c>
      <c r="B456" s="139">
        <v>25189141.6</v>
      </c>
      <c r="C456" s="132"/>
    </row>
    <row r="457" spans="1:3" ht="15">
      <c r="A457" s="133" t="s">
        <v>232</v>
      </c>
      <c r="B457" s="139">
        <v>2845198.26</v>
      </c>
      <c r="C457" s="132"/>
    </row>
    <row r="458" spans="1:3" ht="15">
      <c r="A458" s="133" t="s">
        <v>249</v>
      </c>
      <c r="B458" s="139">
        <v>549</v>
      </c>
      <c r="C458" s="132"/>
    </row>
    <row r="459" spans="1:3" ht="15">
      <c r="A459" s="146" t="s">
        <v>272</v>
      </c>
      <c r="B459" s="139">
        <v>145505.96</v>
      </c>
      <c r="C459" s="132"/>
    </row>
    <row r="460" spans="1:3" ht="15">
      <c r="A460" s="147" t="s">
        <v>220</v>
      </c>
      <c r="B460" s="139"/>
      <c r="C460" s="132"/>
    </row>
    <row r="461" spans="1:3" ht="15">
      <c r="A461" s="133" t="s">
        <v>195</v>
      </c>
      <c r="B461" s="139">
        <v>0</v>
      </c>
      <c r="C461" s="132"/>
    </row>
    <row r="462" spans="1:3" ht="15">
      <c r="A462" s="133" t="s">
        <v>251</v>
      </c>
      <c r="B462" s="139">
        <v>145505.96</v>
      </c>
      <c r="C462" s="132"/>
    </row>
    <row r="463" ht="15">
      <c r="B463" s="139"/>
    </row>
    <row r="464" ht="15">
      <c r="B464" s="139"/>
    </row>
    <row r="468" ht="15">
      <c r="A468" s="143"/>
    </row>
    <row r="469" ht="15">
      <c r="A469" s="143"/>
    </row>
    <row r="470" ht="15">
      <c r="A470" s="143"/>
    </row>
    <row r="471" ht="15">
      <c r="A471" s="143"/>
    </row>
    <row r="472" ht="15">
      <c r="A472" s="143"/>
    </row>
    <row r="473" ht="15">
      <c r="A473" s="143"/>
    </row>
    <row r="474" ht="15">
      <c r="A474" s="143"/>
    </row>
    <row r="475" ht="15">
      <c r="A475" s="143"/>
    </row>
    <row r="476" ht="15">
      <c r="A476" s="143"/>
    </row>
    <row r="477" ht="15">
      <c r="A477" s="146"/>
    </row>
    <row r="478" ht="15">
      <c r="A478" s="148"/>
    </row>
    <row r="479" ht="15">
      <c r="A479" s="143"/>
    </row>
    <row r="480" ht="15">
      <c r="A480" s="143"/>
    </row>
    <row r="481" ht="15">
      <c r="A481" s="149"/>
    </row>
    <row r="482" ht="15">
      <c r="A482" s="149"/>
    </row>
    <row r="483" ht="15">
      <c r="A483" s="149"/>
    </row>
    <row r="484" ht="15">
      <c r="A484" s="149"/>
    </row>
    <row r="485" ht="15">
      <c r="A485" s="149"/>
    </row>
    <row r="486" ht="15">
      <c r="A486" s="149"/>
    </row>
    <row r="487" ht="15">
      <c r="A487" s="149"/>
    </row>
    <row r="488" ht="15">
      <c r="A488" s="149"/>
    </row>
    <row r="489" ht="15">
      <c r="A489" s="149"/>
    </row>
    <row r="490" ht="15">
      <c r="A490" s="148"/>
    </row>
    <row r="491" ht="15">
      <c r="A491" s="149"/>
    </row>
    <row r="492" ht="15">
      <c r="A492" s="149"/>
    </row>
    <row r="493" ht="15">
      <c r="A493" s="143"/>
    </row>
    <row r="494" ht="15">
      <c r="A494" s="149"/>
    </row>
    <row r="495" ht="15">
      <c r="A495" s="143"/>
    </row>
    <row r="496" ht="15">
      <c r="A496" s="143"/>
    </row>
    <row r="497" ht="15">
      <c r="A497" s="143"/>
    </row>
    <row r="498" ht="15">
      <c r="A498" s="143"/>
    </row>
    <row r="499" ht="15">
      <c r="A499" s="143"/>
    </row>
    <row r="500" ht="15">
      <c r="A500" s="143"/>
    </row>
    <row r="501" ht="15">
      <c r="A501" s="143"/>
    </row>
    <row r="502" ht="15">
      <c r="A502" s="143"/>
    </row>
    <row r="503" ht="15">
      <c r="A503" s="143"/>
    </row>
    <row r="504" ht="15">
      <c r="A504" s="150"/>
    </row>
    <row r="505" ht="15">
      <c r="A505" s="143"/>
    </row>
    <row r="506" ht="15">
      <c r="A506" s="143"/>
    </row>
    <row r="507" ht="15">
      <c r="A507" s="143"/>
    </row>
    <row r="508" ht="15">
      <c r="A508" s="143"/>
    </row>
    <row r="509" ht="15">
      <c r="A509" s="143"/>
    </row>
    <row r="510" ht="15">
      <c r="A510" s="149"/>
    </row>
    <row r="511" ht="15">
      <c r="A511" s="148"/>
    </row>
    <row r="512" ht="15">
      <c r="A512" s="149"/>
    </row>
    <row r="513" ht="15">
      <c r="A513" s="149"/>
    </row>
    <row r="514" ht="15">
      <c r="A514" s="143"/>
    </row>
    <row r="515" ht="15">
      <c r="A515" s="143"/>
    </row>
    <row r="516" ht="15">
      <c r="A516" s="149"/>
    </row>
    <row r="517" ht="15">
      <c r="A517" s="143"/>
    </row>
    <row r="518" ht="15">
      <c r="A518" s="143"/>
    </row>
    <row r="519" ht="15">
      <c r="A519" s="143"/>
    </row>
    <row r="520" ht="15">
      <c r="A520" s="143"/>
    </row>
    <row r="521" ht="15">
      <c r="A521" s="143"/>
    </row>
    <row r="522" ht="15">
      <c r="A522" s="143"/>
    </row>
    <row r="523" ht="15">
      <c r="A523" s="143"/>
    </row>
    <row r="524" ht="15">
      <c r="A524" s="143"/>
    </row>
    <row r="525" ht="15">
      <c r="A525" s="143"/>
    </row>
    <row r="526" ht="15">
      <c r="A526" s="146"/>
    </row>
    <row r="527" ht="15">
      <c r="A527" s="147"/>
    </row>
    <row r="528" ht="15">
      <c r="A528" s="143"/>
    </row>
    <row r="529" ht="15">
      <c r="A529" s="143"/>
    </row>
    <row r="530" ht="15">
      <c r="A530" s="143"/>
    </row>
    <row r="531" ht="15">
      <c r="A531" s="143"/>
    </row>
    <row r="532" ht="15">
      <c r="A532" s="143"/>
    </row>
    <row r="533" ht="15">
      <c r="A533" s="143"/>
    </row>
    <row r="534" ht="15">
      <c r="A534" s="143"/>
    </row>
    <row r="535" ht="15">
      <c r="A535" s="143"/>
    </row>
    <row r="536" ht="15">
      <c r="A536" s="143"/>
    </row>
    <row r="537" ht="15">
      <c r="A537" s="143"/>
    </row>
    <row r="538" ht="15">
      <c r="A538" s="143"/>
    </row>
    <row r="539" ht="15">
      <c r="A539" s="143"/>
    </row>
    <row r="540" ht="15">
      <c r="A540" s="143"/>
    </row>
    <row r="541" ht="15">
      <c r="A541" s="149"/>
    </row>
    <row r="542" ht="15">
      <c r="A542" s="148"/>
    </row>
    <row r="543" ht="15">
      <c r="A543" s="149"/>
    </row>
    <row r="544" ht="15">
      <c r="A544" s="149"/>
    </row>
    <row r="545" ht="15">
      <c r="A545" s="143"/>
    </row>
    <row r="546" ht="15">
      <c r="A546" s="143"/>
    </row>
    <row r="547" ht="15">
      <c r="A547" s="149"/>
    </row>
    <row r="548" ht="15">
      <c r="A548" s="143"/>
    </row>
    <row r="549" ht="15">
      <c r="A549" s="143"/>
    </row>
    <row r="550" ht="15">
      <c r="A550" s="143"/>
    </row>
    <row r="551" ht="15">
      <c r="A551" s="143"/>
    </row>
    <row r="552" ht="15">
      <c r="A552" s="143"/>
    </row>
    <row r="553" ht="15">
      <c r="A553" s="143"/>
    </row>
    <row r="554" ht="15">
      <c r="A554" s="143"/>
    </row>
    <row r="555" ht="15">
      <c r="A555" s="143"/>
    </row>
    <row r="556" ht="15">
      <c r="A556" s="143"/>
    </row>
    <row r="557" ht="15">
      <c r="A557" s="146"/>
    </row>
    <row r="558" ht="15">
      <c r="A558" s="147"/>
    </row>
    <row r="559" ht="15">
      <c r="A559" s="143"/>
    </row>
    <row r="560" ht="15">
      <c r="A560" s="143"/>
    </row>
    <row r="561" ht="15">
      <c r="A561" s="151"/>
    </row>
    <row r="562" ht="15">
      <c r="A562" s="143"/>
    </row>
    <row r="563" ht="15">
      <c r="A563" s="143"/>
    </row>
    <row r="564" ht="15">
      <c r="A564" s="143"/>
    </row>
    <row r="565" ht="15">
      <c r="A565" s="149"/>
    </row>
    <row r="566" ht="15">
      <c r="A566" s="148"/>
    </row>
    <row r="567" ht="15">
      <c r="A567" s="149"/>
    </row>
    <row r="568" ht="15">
      <c r="A568" s="149"/>
    </row>
    <row r="569" ht="15">
      <c r="A569" s="143"/>
    </row>
    <row r="570" ht="15">
      <c r="A570" s="143"/>
    </row>
    <row r="571" ht="15">
      <c r="A571" s="149"/>
    </row>
    <row r="572" ht="15">
      <c r="A572" s="143"/>
    </row>
    <row r="573" ht="15">
      <c r="A573" s="143"/>
    </row>
    <row r="574" ht="15">
      <c r="A574" s="143"/>
    </row>
    <row r="575" ht="15">
      <c r="A575" s="143"/>
    </row>
    <row r="576" ht="15">
      <c r="A576" s="143"/>
    </row>
    <row r="577" ht="15">
      <c r="A577" s="143"/>
    </row>
    <row r="578" ht="15">
      <c r="A578" s="143"/>
    </row>
    <row r="579" ht="15">
      <c r="A579" s="143"/>
    </row>
    <row r="580" ht="15">
      <c r="A580" s="143"/>
    </row>
    <row r="581" ht="15">
      <c r="A581" s="146"/>
    </row>
    <row r="582" ht="15">
      <c r="A582" s="147"/>
    </row>
    <row r="583" ht="15">
      <c r="A583" s="143"/>
    </row>
    <row r="584" ht="15">
      <c r="A584" s="143"/>
    </row>
    <row r="585" ht="15">
      <c r="A585" s="143"/>
    </row>
    <row r="586" ht="15">
      <c r="A586" s="143"/>
    </row>
    <row r="587" ht="15">
      <c r="A587" s="143"/>
    </row>
    <row r="588" ht="15">
      <c r="A588" s="143"/>
    </row>
    <row r="589" ht="15">
      <c r="A589" s="143"/>
    </row>
    <row r="590" ht="15">
      <c r="A590" s="143"/>
    </row>
    <row r="591" ht="15">
      <c r="A591" s="143"/>
    </row>
    <row r="592" ht="15">
      <c r="A592" s="143"/>
    </row>
    <row r="593" ht="15">
      <c r="A593" s="149"/>
    </row>
    <row r="594" ht="15">
      <c r="A594" s="148"/>
    </row>
    <row r="595" ht="15">
      <c r="A595" s="149"/>
    </row>
    <row r="596" ht="15">
      <c r="A596" s="149"/>
    </row>
    <row r="597" ht="15">
      <c r="A597" s="143"/>
    </row>
    <row r="598" ht="15">
      <c r="A598" s="143"/>
    </row>
    <row r="599" ht="15">
      <c r="A599" s="149"/>
    </row>
    <row r="600" ht="15">
      <c r="A600" s="143"/>
    </row>
    <row r="601" ht="15">
      <c r="A601" s="143"/>
    </row>
    <row r="602" ht="15">
      <c r="A602" s="143"/>
    </row>
    <row r="603" ht="15">
      <c r="A603" s="143"/>
    </row>
    <row r="604" ht="15">
      <c r="A604" s="143"/>
    </row>
    <row r="605" ht="15">
      <c r="A605" s="143"/>
    </row>
    <row r="606" ht="15">
      <c r="A606" s="143"/>
    </row>
    <row r="607" ht="15">
      <c r="A607" s="143"/>
    </row>
    <row r="608" ht="15">
      <c r="A608" s="143"/>
    </row>
    <row r="609" ht="15">
      <c r="A609" s="146"/>
    </row>
    <row r="610" ht="15">
      <c r="A610" s="147"/>
    </row>
    <row r="611" ht="15">
      <c r="A611" s="143"/>
    </row>
    <row r="612" ht="15">
      <c r="A612" s="143"/>
    </row>
  </sheetData>
  <sheetProtection/>
  <printOptions/>
  <pageMargins left="0.7874015748031497" right="0.7874015748031497" top="0.7874015748031497" bottom="0.7874015748031497" header="0" footer="0.3937007874015748"/>
  <pageSetup firstPageNumber="9" useFirstPageNumber="1" horizontalDpi="600" verticalDpi="600" orientation="portrait" paperSize="9" scale="95" r:id="rId1"/>
  <headerFooter alignWithMargins="0">
    <oddFooter>&amp;C&amp;9&amp;P&amp;10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&amp;C&amp;9 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00390625" style="94" customWidth="1"/>
    <col min="2" max="2" width="18.375" style="94" customWidth="1"/>
    <col min="3" max="16384" width="9.125" style="94" customWidth="1"/>
  </cols>
  <sheetData>
    <row r="1" spans="1:2" ht="15">
      <c r="A1" s="92" t="s">
        <v>197</v>
      </c>
      <c r="B1" s="93"/>
    </row>
    <row r="2" ht="12.75" customHeight="1">
      <c r="B2" s="93"/>
    </row>
    <row r="3" spans="1:2" ht="15">
      <c r="A3" s="95" t="s">
        <v>198</v>
      </c>
      <c r="B3" s="95"/>
    </row>
    <row r="4" spans="1:2" ht="15">
      <c r="A4" s="96" t="s">
        <v>175</v>
      </c>
      <c r="B4" s="93"/>
    </row>
    <row r="5" spans="1:2" ht="15">
      <c r="A5" s="84" t="s">
        <v>176</v>
      </c>
      <c r="B5" s="97">
        <v>45612297.78</v>
      </c>
    </row>
    <row r="6" spans="1:2" ht="15">
      <c r="A6" s="84" t="s">
        <v>177</v>
      </c>
      <c r="B6" s="97">
        <v>45788304.4</v>
      </c>
    </row>
    <row r="7" spans="1:2" ht="15">
      <c r="A7" s="94" t="s">
        <v>178</v>
      </c>
      <c r="B7" s="97">
        <v>38336000</v>
      </c>
    </row>
    <row r="8" spans="1:2" ht="15">
      <c r="A8" s="84" t="s">
        <v>179</v>
      </c>
      <c r="B8" s="97">
        <v>176006.61999999732</v>
      </c>
    </row>
    <row r="9" spans="1:2" ht="15">
      <c r="A9" s="98" t="s">
        <v>180</v>
      </c>
      <c r="B9" s="97">
        <v>0</v>
      </c>
    </row>
    <row r="10" spans="1:2" ht="15">
      <c r="A10" s="96" t="s">
        <v>181</v>
      </c>
      <c r="B10" s="97"/>
    </row>
    <row r="11" spans="1:2" ht="15">
      <c r="A11" s="98" t="s">
        <v>182</v>
      </c>
      <c r="B11" s="97">
        <v>220042020.75</v>
      </c>
    </row>
    <row r="12" spans="1:2" ht="15">
      <c r="A12" s="98" t="s">
        <v>183</v>
      </c>
      <c r="B12" s="97">
        <v>15115512.63</v>
      </c>
    </row>
    <row r="13" spans="1:2" ht="15">
      <c r="A13" s="96" t="s">
        <v>184</v>
      </c>
      <c r="B13" s="97"/>
    </row>
    <row r="14" spans="1:2" ht="15">
      <c r="A14" s="98" t="s">
        <v>199</v>
      </c>
      <c r="B14" s="97">
        <v>17300950.33</v>
      </c>
    </row>
    <row r="15" spans="1:2" ht="15">
      <c r="A15" s="98" t="s">
        <v>186</v>
      </c>
      <c r="B15" s="97">
        <v>182967.61</v>
      </c>
    </row>
    <row r="16" spans="1:2" ht="15">
      <c r="A16" s="96" t="s">
        <v>187</v>
      </c>
      <c r="B16" s="97"/>
    </row>
    <row r="17" spans="1:2" ht="15">
      <c r="A17" s="98" t="s">
        <v>188</v>
      </c>
      <c r="B17" s="97">
        <v>167000</v>
      </c>
    </row>
    <row r="18" spans="1:2" ht="15">
      <c r="A18" s="98" t="s">
        <v>186</v>
      </c>
      <c r="B18" s="97">
        <v>180257.07</v>
      </c>
    </row>
    <row r="19" spans="1:2" ht="15">
      <c r="A19" s="98" t="s">
        <v>189</v>
      </c>
      <c r="B19" s="97">
        <v>535988.97</v>
      </c>
    </row>
    <row r="20" spans="1:2" ht="15">
      <c r="A20" s="98" t="s">
        <v>190</v>
      </c>
      <c r="B20" s="97">
        <v>12520139.71</v>
      </c>
    </row>
    <row r="21" spans="1:2" ht="15">
      <c r="A21" s="98" t="s">
        <v>191</v>
      </c>
      <c r="B21" s="97">
        <v>31994</v>
      </c>
    </row>
    <row r="22" spans="1:2" ht="15">
      <c r="A22" s="98" t="s">
        <v>192</v>
      </c>
      <c r="B22" s="97">
        <v>1776356.8</v>
      </c>
    </row>
    <row r="23" spans="1:2" ht="15">
      <c r="A23" s="84" t="s">
        <v>193</v>
      </c>
      <c r="B23" s="97">
        <v>176006.62</v>
      </c>
    </row>
    <row r="24" spans="1:2" ht="15">
      <c r="A24" s="96" t="s">
        <v>200</v>
      </c>
      <c r="B24" s="97"/>
    </row>
    <row r="25" spans="1:2" ht="15">
      <c r="A25" s="98" t="s">
        <v>195</v>
      </c>
      <c r="B25" s="97">
        <v>0</v>
      </c>
    </row>
    <row r="26" spans="1:2" ht="15">
      <c r="A26" s="99" t="s">
        <v>196</v>
      </c>
      <c r="B26" s="97">
        <v>176006.62</v>
      </c>
    </row>
    <row r="27" spans="1:2" ht="15">
      <c r="A27" s="99"/>
      <c r="B27" s="97"/>
    </row>
    <row r="28" spans="1:2" ht="15">
      <c r="A28" s="95" t="s">
        <v>201</v>
      </c>
      <c r="B28" s="95"/>
    </row>
    <row r="29" spans="1:2" ht="15">
      <c r="A29" s="96" t="s">
        <v>175</v>
      </c>
      <c r="B29" s="93"/>
    </row>
    <row r="30" spans="1:2" ht="15">
      <c r="A30" s="84" t="s">
        <v>176</v>
      </c>
      <c r="B30" s="97">
        <v>8914611.81</v>
      </c>
    </row>
    <row r="31" spans="1:2" ht="15">
      <c r="A31" s="84" t="s">
        <v>177</v>
      </c>
      <c r="B31" s="97">
        <v>8915317.15</v>
      </c>
    </row>
    <row r="32" spans="1:2" ht="15">
      <c r="A32" s="98" t="s">
        <v>178</v>
      </c>
      <c r="B32" s="97">
        <v>7700000</v>
      </c>
    </row>
    <row r="33" spans="1:2" ht="15">
      <c r="A33" s="84" t="s">
        <v>179</v>
      </c>
      <c r="B33" s="97">
        <v>705.34</v>
      </c>
    </row>
    <row r="34" spans="1:2" ht="15">
      <c r="A34" s="98" t="s">
        <v>180</v>
      </c>
      <c r="B34" s="97">
        <v>0</v>
      </c>
    </row>
    <row r="35" spans="1:2" ht="15">
      <c r="A35" s="96" t="s">
        <v>181</v>
      </c>
      <c r="B35" s="97"/>
    </row>
    <row r="36" spans="1:2" ht="15">
      <c r="A36" s="98" t="s">
        <v>182</v>
      </c>
      <c r="B36" s="97">
        <v>46289221.4</v>
      </c>
    </row>
    <row r="37" spans="1:2" ht="15">
      <c r="A37" s="98" t="s">
        <v>183</v>
      </c>
      <c r="B37" s="97">
        <v>2476258</v>
      </c>
    </row>
    <row r="38" spans="1:2" ht="15">
      <c r="A38" s="96" t="s">
        <v>184</v>
      </c>
      <c r="B38" s="97"/>
    </row>
    <row r="39" spans="1:2" ht="15">
      <c r="A39" s="98" t="s">
        <v>199</v>
      </c>
      <c r="B39" s="97">
        <v>4053605.84</v>
      </c>
    </row>
    <row r="40" spans="1:2" ht="15">
      <c r="A40" s="98" t="s">
        <v>186</v>
      </c>
      <c r="B40" s="97">
        <v>33839.21</v>
      </c>
    </row>
    <row r="41" spans="1:2" ht="15">
      <c r="A41" s="96" t="s">
        <v>187</v>
      </c>
      <c r="B41" s="97"/>
    </row>
    <row r="42" spans="1:2" ht="15">
      <c r="A42" s="98" t="s">
        <v>188</v>
      </c>
      <c r="B42" s="97">
        <v>0</v>
      </c>
    </row>
    <row r="43" spans="1:2" ht="15">
      <c r="A43" s="98" t="s">
        <v>186</v>
      </c>
      <c r="B43" s="97">
        <v>36694.21</v>
      </c>
    </row>
    <row r="44" spans="1:2" ht="15">
      <c r="A44" s="98" t="s">
        <v>189</v>
      </c>
      <c r="B44" s="97">
        <v>1526.16</v>
      </c>
    </row>
    <row r="45" spans="1:2" ht="15">
      <c r="A45" s="98" t="s">
        <v>190</v>
      </c>
      <c r="B45" s="97">
        <v>3661236.07</v>
      </c>
    </row>
    <row r="46" spans="1:2" ht="15">
      <c r="A46" s="98" t="s">
        <v>191</v>
      </c>
      <c r="B46" s="97">
        <v>0</v>
      </c>
    </row>
    <row r="47" spans="1:2" ht="15">
      <c r="A47" s="98" t="s">
        <v>192</v>
      </c>
      <c r="B47" s="97">
        <v>-4596.05</v>
      </c>
    </row>
    <row r="48" spans="1:2" ht="15">
      <c r="A48" s="84" t="s">
        <v>193</v>
      </c>
      <c r="B48" s="97">
        <f>SUM(B31-B30)</f>
        <v>705.339999999851</v>
      </c>
    </row>
    <row r="49" spans="1:2" ht="15">
      <c r="A49" s="96" t="s">
        <v>200</v>
      </c>
      <c r="B49" s="97"/>
    </row>
    <row r="50" spans="1:2" ht="15">
      <c r="A50" s="98" t="s">
        <v>195</v>
      </c>
      <c r="B50" s="97">
        <v>0</v>
      </c>
    </row>
    <row r="51" spans="1:2" ht="15">
      <c r="A51" s="94" t="s">
        <v>196</v>
      </c>
      <c r="B51" s="100">
        <v>705.34</v>
      </c>
    </row>
    <row r="52" spans="1:2" ht="15">
      <c r="A52" s="84"/>
      <c r="B52" s="97"/>
    </row>
    <row r="53" spans="1:2" ht="15">
      <c r="A53" s="84"/>
      <c r="B53" s="97"/>
    </row>
    <row r="54" spans="1:2" ht="15">
      <c r="A54" s="84"/>
      <c r="B54" s="93"/>
    </row>
    <row r="55" spans="1:2" ht="15">
      <c r="A55" s="95" t="s">
        <v>202</v>
      </c>
      <c r="B55" s="95"/>
    </row>
    <row r="56" spans="1:2" ht="15">
      <c r="A56" s="96" t="s">
        <v>175</v>
      </c>
      <c r="B56" s="93"/>
    </row>
    <row r="57" spans="1:2" ht="15">
      <c r="A57" s="84" t="s">
        <v>176</v>
      </c>
      <c r="B57" s="101">
        <v>34575704.76</v>
      </c>
    </row>
    <row r="58" spans="1:2" ht="15">
      <c r="A58" s="84" t="s">
        <v>177</v>
      </c>
      <c r="B58" s="101">
        <v>36461288.46</v>
      </c>
    </row>
    <row r="59" spans="1:2" ht="15">
      <c r="A59" s="98" t="s">
        <v>203</v>
      </c>
      <c r="B59" s="97">
        <v>17130000</v>
      </c>
    </row>
    <row r="60" spans="1:2" ht="15">
      <c r="A60" s="84" t="s">
        <v>179</v>
      </c>
      <c r="B60" s="97">
        <v>1676724.05</v>
      </c>
    </row>
    <row r="61" spans="1:2" ht="15">
      <c r="A61" s="98" t="s">
        <v>180</v>
      </c>
      <c r="B61" s="97">
        <v>0</v>
      </c>
    </row>
    <row r="62" spans="1:2" ht="15">
      <c r="A62" s="96" t="s">
        <v>181</v>
      </c>
      <c r="B62" s="97"/>
    </row>
    <row r="63" spans="1:2" ht="15">
      <c r="A63" s="98" t="s">
        <v>182</v>
      </c>
      <c r="B63" s="97">
        <v>180486772.55</v>
      </c>
    </row>
    <row r="64" spans="1:2" ht="15">
      <c r="A64" s="98" t="s">
        <v>183</v>
      </c>
      <c r="B64" s="97">
        <v>7398007.93</v>
      </c>
    </row>
    <row r="65" spans="1:2" ht="15">
      <c r="A65" s="96" t="s">
        <v>184</v>
      </c>
      <c r="B65" s="97"/>
    </row>
    <row r="66" spans="1:2" ht="15">
      <c r="A66" s="98" t="s">
        <v>199</v>
      </c>
      <c r="B66" s="97">
        <v>21535408.05</v>
      </c>
    </row>
    <row r="67" spans="1:2" ht="15">
      <c r="A67" s="98" t="s">
        <v>186</v>
      </c>
      <c r="B67" s="97">
        <v>357187.55</v>
      </c>
    </row>
    <row r="68" spans="1:2" ht="15">
      <c r="A68" s="96" t="s">
        <v>187</v>
      </c>
      <c r="B68" s="97"/>
    </row>
    <row r="69" spans="1:2" ht="15">
      <c r="A69" s="98" t="s">
        <v>188</v>
      </c>
      <c r="B69" s="97">
        <v>859620.26</v>
      </c>
    </row>
    <row r="70" spans="1:2" ht="15">
      <c r="A70" s="98" t="s">
        <v>186</v>
      </c>
      <c r="B70" s="97">
        <v>336511.88</v>
      </c>
    </row>
    <row r="71" spans="1:2" ht="15">
      <c r="A71" s="98" t="s">
        <v>189</v>
      </c>
      <c r="B71" s="97">
        <v>4748247.96</v>
      </c>
    </row>
    <row r="72" spans="1:2" ht="15">
      <c r="A72" s="98" t="s">
        <v>190</v>
      </c>
      <c r="B72" s="102">
        <v>13743879.39</v>
      </c>
    </row>
    <row r="73" spans="1:2" ht="15">
      <c r="A73" s="98" t="s">
        <v>191</v>
      </c>
      <c r="B73" s="97">
        <v>1184872.5</v>
      </c>
    </row>
    <row r="74" spans="1:2" ht="15">
      <c r="A74" s="98" t="s">
        <v>192</v>
      </c>
      <c r="B74" s="97">
        <v>2264071.28</v>
      </c>
    </row>
    <row r="75" spans="1:2" ht="15">
      <c r="A75" s="84" t="s">
        <v>193</v>
      </c>
      <c r="B75" s="97">
        <v>1676724.05</v>
      </c>
    </row>
    <row r="76" spans="1:2" ht="15">
      <c r="A76" s="96" t="s">
        <v>200</v>
      </c>
      <c r="B76" s="97"/>
    </row>
    <row r="77" spans="1:2" ht="15">
      <c r="A77" s="98" t="s">
        <v>195</v>
      </c>
      <c r="B77" s="97">
        <v>150000</v>
      </c>
    </row>
    <row r="78" spans="1:2" ht="15">
      <c r="A78" s="99" t="s">
        <v>196</v>
      </c>
      <c r="B78" s="97">
        <v>1526724.05</v>
      </c>
    </row>
    <row r="79" spans="1:2" ht="15">
      <c r="A79" s="103" t="s">
        <v>204</v>
      </c>
      <c r="B79" s="97">
        <v>1526724.05</v>
      </c>
    </row>
    <row r="80" spans="1:2" ht="15">
      <c r="A80" s="99"/>
      <c r="B80" s="97"/>
    </row>
    <row r="81" spans="1:2" ht="15">
      <c r="A81" s="95" t="s">
        <v>205</v>
      </c>
      <c r="B81" s="95"/>
    </row>
    <row r="82" spans="1:2" ht="15">
      <c r="A82" s="96" t="s">
        <v>175</v>
      </c>
      <c r="B82" s="97"/>
    </row>
    <row r="83" spans="1:2" ht="15">
      <c r="A83" s="84" t="s">
        <v>176</v>
      </c>
      <c r="B83" s="101">
        <v>16323943.83</v>
      </c>
    </row>
    <row r="84" spans="1:2" ht="15">
      <c r="A84" s="84" t="s">
        <v>177</v>
      </c>
      <c r="B84" s="101">
        <v>16494495.42</v>
      </c>
    </row>
    <row r="85" spans="1:2" ht="15">
      <c r="A85" s="98" t="s">
        <v>178</v>
      </c>
      <c r="B85" s="101">
        <v>9241000</v>
      </c>
    </row>
    <row r="86" spans="1:2" ht="15">
      <c r="A86" s="84" t="s">
        <v>179</v>
      </c>
      <c r="B86" s="97">
        <v>170551.59</v>
      </c>
    </row>
    <row r="87" spans="1:2" ht="15">
      <c r="A87" s="98" t="s">
        <v>180</v>
      </c>
      <c r="B87" s="97">
        <v>0</v>
      </c>
    </row>
    <row r="88" spans="1:2" ht="15">
      <c r="A88" s="96" t="s">
        <v>181</v>
      </c>
      <c r="B88" s="97"/>
    </row>
    <row r="89" spans="1:2" ht="15">
      <c r="A89" s="98" t="s">
        <v>182</v>
      </c>
      <c r="B89" s="97">
        <v>22312736.3</v>
      </c>
    </row>
    <row r="90" spans="1:2" ht="15">
      <c r="A90" s="98" t="s">
        <v>183</v>
      </c>
      <c r="B90" s="97">
        <v>1709031.7</v>
      </c>
    </row>
    <row r="91" spans="1:2" ht="15">
      <c r="A91" s="96" t="s">
        <v>184</v>
      </c>
      <c r="B91" s="97"/>
    </row>
    <row r="92" spans="1:2" ht="15">
      <c r="A92" s="98" t="s">
        <v>199</v>
      </c>
      <c r="B92" s="97">
        <v>3795611.48</v>
      </c>
    </row>
    <row r="93" spans="1:2" ht="15">
      <c r="A93" s="98" t="s">
        <v>186</v>
      </c>
      <c r="B93" s="97">
        <v>12646.26</v>
      </c>
    </row>
    <row r="94" spans="1:2" ht="15">
      <c r="A94" s="96" t="s">
        <v>187</v>
      </c>
      <c r="B94" s="97"/>
    </row>
    <row r="95" spans="1:2" ht="15">
      <c r="A95" s="98" t="s">
        <v>188</v>
      </c>
      <c r="B95" s="97">
        <v>279629.38</v>
      </c>
    </row>
    <row r="96" spans="1:2" ht="15">
      <c r="A96" s="98" t="s">
        <v>186</v>
      </c>
      <c r="B96" s="97">
        <v>12646.02</v>
      </c>
    </row>
    <row r="97" spans="1:2" ht="15">
      <c r="A97" s="98" t="s">
        <v>189</v>
      </c>
      <c r="B97" s="97">
        <v>416517.47</v>
      </c>
    </row>
    <row r="98" spans="1:2" ht="15">
      <c r="A98" s="98" t="s">
        <v>190</v>
      </c>
      <c r="B98" s="97">
        <v>2379552</v>
      </c>
    </row>
    <row r="99" spans="1:2" ht="15">
      <c r="A99" s="98" t="s">
        <v>191</v>
      </c>
      <c r="B99" s="97">
        <v>13355</v>
      </c>
    </row>
    <row r="100" spans="1:2" ht="15">
      <c r="A100" s="98" t="s">
        <v>192</v>
      </c>
      <c r="B100" s="97">
        <v>698372.13</v>
      </c>
    </row>
    <row r="101" spans="1:2" ht="15">
      <c r="A101" s="84" t="s">
        <v>193</v>
      </c>
      <c r="B101" s="97">
        <v>170551.59</v>
      </c>
    </row>
    <row r="102" spans="1:2" ht="15">
      <c r="A102" s="96" t="s">
        <v>200</v>
      </c>
      <c r="B102" s="97"/>
    </row>
    <row r="103" spans="1:2" ht="15">
      <c r="A103" s="98" t="s">
        <v>195</v>
      </c>
      <c r="B103" s="97">
        <v>70500</v>
      </c>
    </row>
    <row r="104" spans="1:2" ht="15">
      <c r="A104" s="99" t="s">
        <v>196</v>
      </c>
      <c r="B104" s="97">
        <v>100051.59</v>
      </c>
    </row>
    <row r="105" spans="1:2" ht="15">
      <c r="A105" s="98"/>
      <c r="B105" s="97"/>
    </row>
    <row r="106" spans="1:2" ht="15">
      <c r="A106" s="98"/>
      <c r="B106" s="93"/>
    </row>
    <row r="107" spans="1:2" ht="15">
      <c r="A107" s="104" t="s">
        <v>206</v>
      </c>
      <c r="B107" s="104"/>
    </row>
    <row r="108" spans="1:2" ht="15">
      <c r="A108" s="105" t="s">
        <v>175</v>
      </c>
      <c r="B108" s="93"/>
    </row>
    <row r="109" spans="1:2" ht="15">
      <c r="A109" s="106" t="s">
        <v>176</v>
      </c>
      <c r="B109" s="100">
        <v>27796020.65</v>
      </c>
    </row>
    <row r="110" spans="1:2" ht="15">
      <c r="A110" s="106" t="s">
        <v>177</v>
      </c>
      <c r="B110" s="100">
        <v>27863017.74</v>
      </c>
    </row>
    <row r="111" spans="1:2" ht="15">
      <c r="A111" s="107" t="s">
        <v>178</v>
      </c>
      <c r="B111" s="100">
        <v>16923000</v>
      </c>
    </row>
    <row r="112" spans="1:2" ht="15">
      <c r="A112" s="106" t="s">
        <v>179</v>
      </c>
      <c r="B112" s="100">
        <f>SUM(B110-B109)</f>
        <v>66997.08999999985</v>
      </c>
    </row>
    <row r="113" spans="1:2" ht="15">
      <c r="A113" s="107" t="s">
        <v>180</v>
      </c>
      <c r="B113" s="108">
        <v>0</v>
      </c>
    </row>
    <row r="114" spans="1:2" ht="15">
      <c r="A114" s="105" t="s">
        <v>181</v>
      </c>
      <c r="B114" s="100"/>
    </row>
    <row r="115" spans="1:2" ht="15">
      <c r="A115" s="98" t="s">
        <v>182</v>
      </c>
      <c r="B115" s="97">
        <v>29421421.45</v>
      </c>
    </row>
    <row r="116" spans="1:2" ht="15">
      <c r="A116" s="98" t="s">
        <v>183</v>
      </c>
      <c r="B116" s="97">
        <v>3534916.75</v>
      </c>
    </row>
    <row r="117" spans="1:2" ht="15">
      <c r="A117" s="96" t="s">
        <v>184</v>
      </c>
      <c r="B117" s="97"/>
    </row>
    <row r="118" spans="1:2" ht="15">
      <c r="A118" s="98" t="s">
        <v>199</v>
      </c>
      <c r="B118" s="97">
        <v>3514764.58</v>
      </c>
    </row>
    <row r="119" spans="1:2" ht="15">
      <c r="A119" s="98" t="s">
        <v>186</v>
      </c>
      <c r="B119" s="97">
        <v>2887.63</v>
      </c>
    </row>
    <row r="120" spans="1:2" ht="15">
      <c r="A120" s="96" t="s">
        <v>187</v>
      </c>
      <c r="B120" s="97"/>
    </row>
    <row r="121" spans="1:2" ht="15">
      <c r="A121" s="98" t="s">
        <v>188</v>
      </c>
      <c r="B121" s="97">
        <v>136182.19</v>
      </c>
    </row>
    <row r="122" spans="1:2" ht="15">
      <c r="A122" s="98" t="s">
        <v>186</v>
      </c>
      <c r="B122" s="97">
        <v>3206.14</v>
      </c>
    </row>
    <row r="123" spans="1:2" ht="15">
      <c r="A123" s="98" t="s">
        <v>189</v>
      </c>
      <c r="B123" s="97">
        <v>201513.46</v>
      </c>
    </row>
    <row r="124" spans="1:2" ht="15">
      <c r="A124" s="98" t="s">
        <v>190</v>
      </c>
      <c r="B124" s="97">
        <v>1379919</v>
      </c>
    </row>
    <row r="125" spans="1:2" ht="15">
      <c r="A125" s="98" t="s">
        <v>191</v>
      </c>
      <c r="B125" s="97">
        <v>82335</v>
      </c>
    </row>
    <row r="126" spans="1:2" ht="15">
      <c r="A126" s="98" t="s">
        <v>192</v>
      </c>
      <c r="B126" s="97">
        <v>280558.46</v>
      </c>
    </row>
    <row r="127" spans="1:2" ht="15">
      <c r="A127" s="84" t="s">
        <v>193</v>
      </c>
      <c r="B127" s="97">
        <v>66997.09</v>
      </c>
    </row>
    <row r="128" spans="1:2" ht="15">
      <c r="A128" s="96" t="s">
        <v>200</v>
      </c>
      <c r="B128" s="97"/>
    </row>
    <row r="129" spans="1:2" ht="15">
      <c r="A129" s="98" t="s">
        <v>195</v>
      </c>
      <c r="B129" s="101">
        <v>0</v>
      </c>
    </row>
    <row r="130" spans="1:2" ht="15">
      <c r="A130" s="99" t="s">
        <v>196</v>
      </c>
      <c r="B130" s="97">
        <v>66997.09</v>
      </c>
    </row>
    <row r="131" spans="1:2" ht="15">
      <c r="A131" s="98"/>
      <c r="B131" s="97"/>
    </row>
    <row r="132" spans="1:2" ht="15">
      <c r="A132" s="95" t="s">
        <v>207</v>
      </c>
      <c r="B132" s="95"/>
    </row>
    <row r="133" spans="1:2" ht="15">
      <c r="A133" s="96" t="s">
        <v>175</v>
      </c>
      <c r="B133" s="93"/>
    </row>
    <row r="134" spans="1:2" ht="15">
      <c r="A134" s="84" t="s">
        <v>176</v>
      </c>
      <c r="B134" s="97">
        <v>22064626.42</v>
      </c>
    </row>
    <row r="135" spans="1:2" ht="15">
      <c r="A135" s="84" t="s">
        <v>177</v>
      </c>
      <c r="B135" s="97">
        <v>22066272.96</v>
      </c>
    </row>
    <row r="136" spans="1:2" ht="15">
      <c r="A136" s="98" t="s">
        <v>178</v>
      </c>
      <c r="B136" s="101">
        <v>19222000</v>
      </c>
    </row>
    <row r="137" spans="1:2" ht="15">
      <c r="A137" s="84" t="s">
        <v>179</v>
      </c>
      <c r="B137" s="97">
        <v>1646.539999999106</v>
      </c>
    </row>
    <row r="138" spans="1:2" ht="15">
      <c r="A138" s="98" t="s">
        <v>180</v>
      </c>
      <c r="B138" s="97">
        <v>0</v>
      </c>
    </row>
    <row r="139" spans="1:2" ht="15">
      <c r="A139" s="96" t="s">
        <v>181</v>
      </c>
      <c r="B139" s="97"/>
    </row>
    <row r="140" spans="1:2" ht="15">
      <c r="A140" s="98" t="s">
        <v>182</v>
      </c>
      <c r="B140" s="97">
        <v>19635366.22</v>
      </c>
    </row>
    <row r="141" spans="1:2" ht="15">
      <c r="A141" s="98" t="s">
        <v>183</v>
      </c>
      <c r="B141" s="97">
        <v>4719899.27</v>
      </c>
    </row>
    <row r="142" spans="1:2" ht="15">
      <c r="A142" s="96" t="s">
        <v>184</v>
      </c>
      <c r="B142" s="97"/>
    </row>
    <row r="143" spans="1:2" ht="15">
      <c r="A143" s="98" t="s">
        <v>199</v>
      </c>
      <c r="B143" s="97">
        <v>5358049.54</v>
      </c>
    </row>
    <row r="144" spans="1:2" ht="15">
      <c r="A144" s="98" t="s">
        <v>186</v>
      </c>
      <c r="B144" s="97">
        <v>221236.39</v>
      </c>
    </row>
    <row r="145" spans="1:2" ht="15">
      <c r="A145" s="96" t="s">
        <v>187</v>
      </c>
      <c r="B145" s="97"/>
    </row>
    <row r="146" spans="1:2" ht="15">
      <c r="A146" s="98" t="s">
        <v>188</v>
      </c>
      <c r="B146" s="97">
        <v>272066.3</v>
      </c>
    </row>
    <row r="147" spans="1:2" ht="15">
      <c r="A147" s="98" t="s">
        <v>186</v>
      </c>
      <c r="B147" s="97">
        <v>235969.37</v>
      </c>
    </row>
    <row r="148" spans="1:2" ht="15">
      <c r="A148" s="98" t="s">
        <v>189</v>
      </c>
      <c r="B148" s="97">
        <v>0</v>
      </c>
    </row>
    <row r="149" spans="1:2" ht="15">
      <c r="A149" s="98" t="s">
        <v>190</v>
      </c>
      <c r="B149" s="97">
        <v>5901927.27</v>
      </c>
    </row>
    <row r="150" spans="1:2" ht="15">
      <c r="A150" s="98" t="s">
        <v>191</v>
      </c>
      <c r="B150" s="97">
        <v>0</v>
      </c>
    </row>
    <row r="151" spans="1:2" ht="15">
      <c r="A151" s="98" t="s">
        <v>192</v>
      </c>
      <c r="B151" s="97">
        <v>61213.3</v>
      </c>
    </row>
    <row r="152" spans="1:2" ht="15">
      <c r="A152" s="84" t="s">
        <v>193</v>
      </c>
      <c r="B152" s="97">
        <v>1646.54</v>
      </c>
    </row>
    <row r="153" spans="1:2" ht="15">
      <c r="A153" s="96" t="s">
        <v>200</v>
      </c>
      <c r="B153" s="97"/>
    </row>
    <row r="154" spans="1:2" ht="15">
      <c r="A154" s="98" t="s">
        <v>195</v>
      </c>
      <c r="B154" s="97">
        <v>329</v>
      </c>
    </row>
    <row r="155" spans="1:2" ht="15">
      <c r="A155" s="99" t="s">
        <v>196</v>
      </c>
      <c r="B155" s="97">
        <v>1317.54</v>
      </c>
    </row>
    <row r="156" spans="1:2" ht="15">
      <c r="A156" s="98"/>
      <c r="B156" s="97"/>
    </row>
    <row r="157" spans="1:2" ht="15">
      <c r="A157" s="98"/>
      <c r="B157" s="97"/>
    </row>
    <row r="158" spans="1:2" ht="15">
      <c r="A158" s="98"/>
      <c r="B158" s="97"/>
    </row>
    <row r="159" spans="1:2" ht="15">
      <c r="A159" s="95" t="s">
        <v>208</v>
      </c>
      <c r="B159" s="95"/>
    </row>
    <row r="160" spans="1:2" ht="15">
      <c r="A160" s="96" t="s">
        <v>175</v>
      </c>
      <c r="B160" s="93"/>
    </row>
    <row r="161" spans="1:2" ht="15">
      <c r="A161" s="84" t="s">
        <v>176</v>
      </c>
      <c r="B161" s="97">
        <v>34018609.43</v>
      </c>
    </row>
    <row r="162" spans="1:2" ht="15">
      <c r="A162" s="84" t="s">
        <v>177</v>
      </c>
      <c r="B162" s="97">
        <v>34029426.54</v>
      </c>
    </row>
    <row r="163" spans="1:2" ht="15">
      <c r="A163" s="98" t="s">
        <v>178</v>
      </c>
      <c r="B163" s="97">
        <v>25498000</v>
      </c>
    </row>
    <row r="164" spans="1:2" ht="15">
      <c r="A164" s="84" t="s">
        <v>179</v>
      </c>
      <c r="B164" s="97">
        <f>SUM(B162-B161)</f>
        <v>10817.109999999404</v>
      </c>
    </row>
    <row r="165" spans="1:2" ht="15">
      <c r="A165" s="98" t="s">
        <v>180</v>
      </c>
      <c r="B165" s="97">
        <v>41000000</v>
      </c>
    </row>
    <row r="166" spans="1:2" ht="15">
      <c r="A166" s="96" t="s">
        <v>181</v>
      </c>
      <c r="B166" s="97"/>
    </row>
    <row r="167" spans="1:2" ht="15">
      <c r="A167" s="98" t="s">
        <v>182</v>
      </c>
      <c r="B167" s="97">
        <v>150514651.97</v>
      </c>
    </row>
    <row r="168" spans="1:2" ht="15">
      <c r="A168" s="98" t="s">
        <v>183</v>
      </c>
      <c r="B168" s="97">
        <v>15584635.77</v>
      </c>
    </row>
    <row r="169" spans="1:2" ht="15">
      <c r="A169" s="96" t="s">
        <v>184</v>
      </c>
      <c r="B169" s="97"/>
    </row>
    <row r="170" spans="1:2" ht="15">
      <c r="A170" s="98" t="s">
        <v>199</v>
      </c>
      <c r="B170" s="97">
        <v>74240268.7</v>
      </c>
    </row>
    <row r="171" spans="1:2" ht="15">
      <c r="A171" s="98" t="s">
        <v>186</v>
      </c>
      <c r="B171" s="97">
        <v>8128.18</v>
      </c>
    </row>
    <row r="172" spans="1:2" ht="15">
      <c r="A172" s="96" t="s">
        <v>187</v>
      </c>
      <c r="B172" s="97"/>
    </row>
    <row r="173" spans="1:2" ht="15">
      <c r="A173" s="98" t="s">
        <v>188</v>
      </c>
      <c r="B173" s="97">
        <v>350431.54</v>
      </c>
    </row>
    <row r="174" spans="1:2" ht="15">
      <c r="A174" s="98" t="s">
        <v>186</v>
      </c>
      <c r="B174" s="97">
        <v>52226.26</v>
      </c>
    </row>
    <row r="175" spans="1:2" ht="15">
      <c r="A175" s="98" t="s">
        <v>189</v>
      </c>
      <c r="B175" s="97">
        <v>113304.87</v>
      </c>
    </row>
    <row r="176" spans="1:2" ht="15">
      <c r="A176" s="98" t="s">
        <v>190</v>
      </c>
      <c r="B176" s="97">
        <v>75614801.92</v>
      </c>
    </row>
    <row r="177" spans="1:2" ht="15">
      <c r="A177" s="98" t="s">
        <v>191</v>
      </c>
      <c r="B177" s="97">
        <v>216674.57</v>
      </c>
    </row>
    <row r="178" spans="1:2" ht="15">
      <c r="A178" s="98" t="s">
        <v>192</v>
      </c>
      <c r="B178" s="97">
        <v>274261.86</v>
      </c>
    </row>
    <row r="179" spans="1:2" ht="15">
      <c r="A179" s="84" t="s">
        <v>193</v>
      </c>
      <c r="B179" s="97">
        <v>10817.11</v>
      </c>
    </row>
    <row r="180" spans="1:2" ht="15">
      <c r="A180" s="96" t="s">
        <v>200</v>
      </c>
      <c r="B180" s="97"/>
    </row>
    <row r="181" spans="1:2" ht="15">
      <c r="A181" s="98" t="s">
        <v>195</v>
      </c>
      <c r="B181" s="97">
        <v>8652</v>
      </c>
    </row>
    <row r="182" spans="1:2" ht="15">
      <c r="A182" s="99" t="s">
        <v>196</v>
      </c>
      <c r="B182" s="97">
        <v>2165.11</v>
      </c>
    </row>
    <row r="183" spans="1:2" ht="15">
      <c r="A183" s="98"/>
      <c r="B183" s="93"/>
    </row>
    <row r="184" spans="1:2" ht="15">
      <c r="A184" s="95" t="s">
        <v>209</v>
      </c>
      <c r="B184" s="95"/>
    </row>
    <row r="185" spans="1:2" ht="15">
      <c r="A185" s="96" t="s">
        <v>175</v>
      </c>
      <c r="B185" s="93"/>
    </row>
    <row r="186" spans="1:2" ht="15">
      <c r="A186" s="84" t="s">
        <v>176</v>
      </c>
      <c r="B186" s="97">
        <v>16022876.27</v>
      </c>
    </row>
    <row r="187" spans="1:2" ht="15">
      <c r="A187" s="84" t="s">
        <v>177</v>
      </c>
      <c r="B187" s="97">
        <v>16204330.1</v>
      </c>
    </row>
    <row r="188" spans="1:2" ht="15">
      <c r="A188" s="98" t="s">
        <v>178</v>
      </c>
      <c r="B188" s="97">
        <v>14796000</v>
      </c>
    </row>
    <row r="189" spans="1:2" ht="15">
      <c r="A189" s="84" t="s">
        <v>179</v>
      </c>
      <c r="B189" s="97">
        <v>181453.83000000007</v>
      </c>
    </row>
    <row r="190" spans="1:2" ht="15">
      <c r="A190" s="98" t="s">
        <v>180</v>
      </c>
      <c r="B190" s="97">
        <v>0</v>
      </c>
    </row>
    <row r="191" spans="1:2" ht="15">
      <c r="A191" s="96" t="s">
        <v>181</v>
      </c>
      <c r="B191" s="97"/>
    </row>
    <row r="192" spans="1:2" ht="15">
      <c r="A192" s="98" t="s">
        <v>182</v>
      </c>
      <c r="B192" s="97">
        <v>13301874.68</v>
      </c>
    </row>
    <row r="193" spans="1:2" ht="15">
      <c r="A193" s="98" t="s">
        <v>183</v>
      </c>
      <c r="B193" s="97">
        <v>3712443.1</v>
      </c>
    </row>
    <row r="194" spans="1:2" ht="15">
      <c r="A194" s="96" t="s">
        <v>184</v>
      </c>
      <c r="B194" s="97"/>
    </row>
    <row r="195" spans="1:2" ht="15">
      <c r="A195" s="98" t="s">
        <v>199</v>
      </c>
      <c r="B195" s="97">
        <v>1270309.77</v>
      </c>
    </row>
    <row r="196" spans="1:2" ht="15">
      <c r="A196" s="98" t="s">
        <v>186</v>
      </c>
      <c r="B196" s="97">
        <v>62573.88</v>
      </c>
    </row>
    <row r="197" spans="1:2" ht="15">
      <c r="A197" s="96" t="s">
        <v>187</v>
      </c>
      <c r="B197" s="97"/>
    </row>
    <row r="198" spans="1:2" ht="15">
      <c r="A198" s="98" t="s">
        <v>188</v>
      </c>
      <c r="B198" s="97">
        <v>41063</v>
      </c>
    </row>
    <row r="199" spans="1:2" ht="15">
      <c r="A199" s="98" t="s">
        <v>186</v>
      </c>
      <c r="B199" s="97">
        <v>81708.6</v>
      </c>
    </row>
    <row r="200" spans="1:2" ht="15">
      <c r="A200" s="98" t="s">
        <v>189</v>
      </c>
      <c r="B200" s="97">
        <v>21680.32</v>
      </c>
    </row>
    <row r="201" spans="1:2" ht="15">
      <c r="A201" s="98" t="s">
        <v>190</v>
      </c>
      <c r="B201" s="97">
        <v>943560.37</v>
      </c>
    </row>
    <row r="202" spans="1:2" ht="15">
      <c r="A202" s="98" t="s">
        <v>191</v>
      </c>
      <c r="B202" s="97">
        <v>1970</v>
      </c>
    </row>
    <row r="203" spans="1:2" ht="15">
      <c r="A203" s="98" t="s">
        <v>192</v>
      </c>
      <c r="B203" s="97">
        <v>209541.13</v>
      </c>
    </row>
    <row r="204" spans="1:2" ht="15">
      <c r="A204" s="84" t="s">
        <v>193</v>
      </c>
      <c r="B204" s="97">
        <v>181453.83</v>
      </c>
    </row>
    <row r="205" spans="1:2" ht="15">
      <c r="A205" s="96" t="s">
        <v>200</v>
      </c>
      <c r="B205" s="97"/>
    </row>
    <row r="206" spans="1:2" ht="15">
      <c r="A206" s="98" t="s">
        <v>195</v>
      </c>
      <c r="B206" s="102">
        <v>31937</v>
      </c>
    </row>
    <row r="207" spans="1:2" ht="15">
      <c r="A207" s="99" t="s">
        <v>196</v>
      </c>
      <c r="B207" s="102">
        <v>149516.83</v>
      </c>
    </row>
    <row r="208" spans="1:2" ht="15">
      <c r="A208" s="103" t="s">
        <v>204</v>
      </c>
      <c r="B208" s="109">
        <v>149516.83</v>
      </c>
    </row>
    <row r="209" spans="1:2" ht="15">
      <c r="A209" s="84"/>
      <c r="B209" s="93"/>
    </row>
    <row r="210" spans="1:2" ht="15">
      <c r="A210" s="84"/>
      <c r="B210" s="93"/>
    </row>
    <row r="211" spans="1:2" ht="15">
      <c r="A211" s="95" t="s">
        <v>210</v>
      </c>
      <c r="B211" s="95"/>
    </row>
    <row r="212" spans="1:2" ht="15">
      <c r="A212" s="96" t="s">
        <v>175</v>
      </c>
      <c r="B212" s="93"/>
    </row>
    <row r="213" spans="1:2" ht="15">
      <c r="A213" s="84" t="s">
        <v>176</v>
      </c>
      <c r="B213" s="97">
        <v>14093070.63</v>
      </c>
    </row>
    <row r="214" spans="1:2" ht="15">
      <c r="A214" s="84" t="s">
        <v>177</v>
      </c>
      <c r="B214" s="97">
        <v>14096300.96</v>
      </c>
    </row>
    <row r="215" spans="1:2" ht="15">
      <c r="A215" s="98" t="s">
        <v>178</v>
      </c>
      <c r="B215" s="97">
        <v>12046000</v>
      </c>
    </row>
    <row r="216" spans="1:2" ht="15">
      <c r="A216" s="84" t="s">
        <v>179</v>
      </c>
      <c r="B216" s="97">
        <f>SUM(B214-B213)</f>
        <v>3230.3300000000745</v>
      </c>
    </row>
    <row r="217" spans="1:2" ht="15">
      <c r="A217" s="98" t="s">
        <v>180</v>
      </c>
      <c r="B217" s="97">
        <v>0</v>
      </c>
    </row>
    <row r="218" spans="1:2" ht="15">
      <c r="A218" s="96" t="s">
        <v>181</v>
      </c>
      <c r="B218" s="97"/>
    </row>
    <row r="219" spans="1:2" ht="15">
      <c r="A219" s="98" t="s">
        <v>182</v>
      </c>
      <c r="B219" s="97">
        <v>35359867.4</v>
      </c>
    </row>
    <row r="220" spans="1:2" ht="15">
      <c r="A220" s="98" t="s">
        <v>183</v>
      </c>
      <c r="B220" s="97">
        <v>5283056.4</v>
      </c>
    </row>
    <row r="221" spans="1:2" ht="15">
      <c r="A221" s="96" t="s">
        <v>184</v>
      </c>
      <c r="B221" s="97"/>
    </row>
    <row r="222" spans="1:2" ht="15">
      <c r="A222" s="98" t="s">
        <v>199</v>
      </c>
      <c r="B222" s="97">
        <v>1625954.1</v>
      </c>
    </row>
    <row r="223" spans="1:2" ht="15">
      <c r="A223" s="98" t="s">
        <v>186</v>
      </c>
      <c r="B223" s="97">
        <v>20651.81</v>
      </c>
    </row>
    <row r="224" spans="1:2" ht="15">
      <c r="A224" s="96" t="s">
        <v>187</v>
      </c>
      <c r="B224" s="97"/>
    </row>
    <row r="225" spans="1:2" ht="15">
      <c r="A225" s="98" t="s">
        <v>188</v>
      </c>
      <c r="B225" s="97">
        <v>144369.98</v>
      </c>
    </row>
    <row r="226" spans="1:2" ht="15">
      <c r="A226" s="98" t="s">
        <v>186</v>
      </c>
      <c r="B226" s="97">
        <v>20177.11</v>
      </c>
    </row>
    <row r="227" spans="1:2" ht="15">
      <c r="A227" s="98" t="s">
        <v>189</v>
      </c>
      <c r="B227" s="97">
        <v>102677.89</v>
      </c>
    </row>
    <row r="228" spans="1:2" ht="15">
      <c r="A228" s="98" t="s">
        <v>190</v>
      </c>
      <c r="B228" s="97">
        <v>3149452.84</v>
      </c>
    </row>
    <row r="229" spans="1:2" ht="15">
      <c r="A229" s="98" t="s">
        <v>191</v>
      </c>
      <c r="B229" s="97">
        <v>66810</v>
      </c>
    </row>
    <row r="230" spans="1:2" ht="15">
      <c r="A230" s="98" t="s">
        <v>192</v>
      </c>
      <c r="B230" s="97">
        <v>58702.95</v>
      </c>
    </row>
    <row r="231" spans="1:2" ht="15">
      <c r="A231" s="84" t="s">
        <v>193</v>
      </c>
      <c r="B231" s="97">
        <v>3230.33</v>
      </c>
    </row>
    <row r="232" spans="1:2" ht="15">
      <c r="A232" s="96" t="s">
        <v>200</v>
      </c>
      <c r="B232" s="97"/>
    </row>
    <row r="233" spans="1:2" ht="15">
      <c r="A233" s="98" t="s">
        <v>195</v>
      </c>
      <c r="B233" s="97">
        <v>0</v>
      </c>
    </row>
    <row r="234" spans="1:2" ht="15">
      <c r="A234" s="99" t="s">
        <v>196</v>
      </c>
      <c r="B234" s="97">
        <v>3230.33</v>
      </c>
    </row>
    <row r="235" spans="1:2" ht="15">
      <c r="A235" s="84" t="s">
        <v>211</v>
      </c>
      <c r="B235" s="97"/>
    </row>
    <row r="236" spans="1:2" ht="15">
      <c r="A236" s="95" t="s">
        <v>212</v>
      </c>
      <c r="B236" s="95"/>
    </row>
    <row r="237" spans="1:2" ht="15">
      <c r="A237" s="96" t="s">
        <v>175</v>
      </c>
      <c r="B237" s="110"/>
    </row>
    <row r="238" spans="1:2" ht="15">
      <c r="A238" s="84" t="s">
        <v>176</v>
      </c>
      <c r="B238" s="111">
        <v>9215771.61</v>
      </c>
    </row>
    <row r="239" spans="1:2" ht="15">
      <c r="A239" s="84" t="s">
        <v>177</v>
      </c>
      <c r="B239" s="111">
        <v>9215771.61</v>
      </c>
    </row>
    <row r="240" spans="1:2" ht="15">
      <c r="A240" s="98" t="s">
        <v>178</v>
      </c>
      <c r="B240" s="111">
        <v>7341000</v>
      </c>
    </row>
    <row r="241" spans="1:2" ht="15">
      <c r="A241" s="84" t="s">
        <v>179</v>
      </c>
      <c r="B241" s="111">
        <f>SUM(B239-B238)</f>
        <v>0</v>
      </c>
    </row>
    <row r="242" spans="1:2" ht="15">
      <c r="A242" s="98" t="s">
        <v>180</v>
      </c>
      <c r="B242" s="111">
        <v>0</v>
      </c>
    </row>
    <row r="243" spans="1:2" ht="15">
      <c r="A243" s="96" t="s">
        <v>181</v>
      </c>
      <c r="B243" s="111"/>
    </row>
    <row r="244" spans="1:2" ht="15">
      <c r="A244" s="98" t="s">
        <v>182</v>
      </c>
      <c r="B244" s="97">
        <v>31796794.13</v>
      </c>
    </row>
    <row r="245" spans="1:2" ht="15">
      <c r="A245" s="98" t="s">
        <v>183</v>
      </c>
      <c r="B245" s="97">
        <v>2853325.81</v>
      </c>
    </row>
    <row r="246" spans="1:2" ht="15">
      <c r="A246" s="96" t="s">
        <v>184</v>
      </c>
      <c r="B246" s="97"/>
    </row>
    <row r="247" spans="1:2" ht="15">
      <c r="A247" s="98" t="s">
        <v>199</v>
      </c>
      <c r="B247" s="97">
        <v>4759072.85</v>
      </c>
    </row>
    <row r="248" spans="1:2" ht="15">
      <c r="A248" s="98" t="s">
        <v>186</v>
      </c>
      <c r="B248" s="97">
        <v>52720.18</v>
      </c>
    </row>
    <row r="249" spans="1:2" ht="15">
      <c r="A249" s="96" t="s">
        <v>187</v>
      </c>
      <c r="B249" s="97"/>
    </row>
    <row r="250" spans="1:2" ht="15">
      <c r="A250" s="98" t="s">
        <v>188</v>
      </c>
      <c r="B250" s="97">
        <v>327</v>
      </c>
    </row>
    <row r="251" spans="1:2" ht="15">
      <c r="A251" s="98" t="s">
        <v>186</v>
      </c>
      <c r="B251" s="97">
        <v>53306.18</v>
      </c>
    </row>
    <row r="252" spans="1:2" ht="15">
      <c r="A252" s="98" t="s">
        <v>189</v>
      </c>
      <c r="B252" s="97">
        <v>0</v>
      </c>
    </row>
    <row r="253" spans="1:2" ht="15">
      <c r="A253" s="98" t="s">
        <v>190</v>
      </c>
      <c r="B253" s="97">
        <v>5913368.35</v>
      </c>
    </row>
    <row r="254" spans="1:2" ht="15">
      <c r="A254" s="98" t="s">
        <v>191</v>
      </c>
      <c r="B254" s="97">
        <v>0</v>
      </c>
    </row>
    <row r="255" spans="1:2" ht="15">
      <c r="A255" s="98" t="s">
        <v>192</v>
      </c>
      <c r="B255" s="97">
        <v>99340.51</v>
      </c>
    </row>
    <row r="256" spans="1:2" ht="15">
      <c r="A256" s="84" t="s">
        <v>213</v>
      </c>
      <c r="B256" s="97">
        <v>0</v>
      </c>
    </row>
    <row r="257" spans="1:2" ht="15">
      <c r="A257" s="96" t="s">
        <v>200</v>
      </c>
      <c r="B257" s="97"/>
    </row>
    <row r="258" spans="1:2" ht="15">
      <c r="A258" s="98" t="s">
        <v>195</v>
      </c>
      <c r="B258" s="97">
        <v>0</v>
      </c>
    </row>
    <row r="259" spans="1:2" ht="15">
      <c r="A259" s="99" t="s">
        <v>196</v>
      </c>
      <c r="B259" s="100">
        <v>0</v>
      </c>
    </row>
    <row r="260" spans="1:2" ht="15">
      <c r="A260" s="99"/>
      <c r="B260" s="93"/>
    </row>
    <row r="261" spans="1:2" ht="15">
      <c r="A261" s="99"/>
      <c r="B261" s="93"/>
    </row>
    <row r="262" spans="1:2" ht="15">
      <c r="A262" s="99"/>
      <c r="B262" s="93"/>
    </row>
    <row r="263" spans="1:2" ht="15">
      <c r="A263" s="95" t="s">
        <v>214</v>
      </c>
      <c r="B263" s="95"/>
    </row>
    <row r="264" spans="1:2" ht="15">
      <c r="A264" s="96" t="s">
        <v>175</v>
      </c>
      <c r="B264" s="93"/>
    </row>
    <row r="265" spans="1:2" ht="15">
      <c r="A265" s="84" t="s">
        <v>176</v>
      </c>
      <c r="B265" s="97">
        <v>10938997.54</v>
      </c>
    </row>
    <row r="266" spans="1:2" ht="15">
      <c r="A266" s="84" t="s">
        <v>177</v>
      </c>
      <c r="B266" s="97">
        <v>10938997.54</v>
      </c>
    </row>
    <row r="267" spans="1:2" ht="15">
      <c r="A267" s="98" t="s">
        <v>178</v>
      </c>
      <c r="B267" s="97">
        <v>7209000</v>
      </c>
    </row>
    <row r="268" spans="1:2" ht="15">
      <c r="A268" s="84" t="s">
        <v>179</v>
      </c>
      <c r="B268" s="97">
        <f>SUM(B266-B265)</f>
        <v>0</v>
      </c>
    </row>
    <row r="269" spans="1:2" ht="15">
      <c r="A269" s="98" t="s">
        <v>180</v>
      </c>
      <c r="B269" s="97">
        <v>0</v>
      </c>
    </row>
    <row r="270" spans="1:2" ht="15">
      <c r="A270" s="96" t="s">
        <v>181</v>
      </c>
      <c r="B270" s="97"/>
    </row>
    <row r="271" spans="1:2" ht="15">
      <c r="A271" s="98" t="s">
        <v>182</v>
      </c>
      <c r="B271" s="97">
        <v>30899831.55</v>
      </c>
    </row>
    <row r="272" spans="1:2" ht="15">
      <c r="A272" s="98" t="s">
        <v>183</v>
      </c>
      <c r="B272" s="97">
        <v>2101797.07</v>
      </c>
    </row>
    <row r="273" spans="1:2" ht="15">
      <c r="A273" s="96" t="s">
        <v>184</v>
      </c>
      <c r="B273" s="97"/>
    </row>
    <row r="274" spans="1:2" ht="15">
      <c r="A274" s="98" t="s">
        <v>199</v>
      </c>
      <c r="B274" s="97">
        <v>4029956.65</v>
      </c>
    </row>
    <row r="275" spans="1:2" ht="15">
      <c r="A275" s="98" t="s">
        <v>186</v>
      </c>
      <c r="B275" s="97">
        <v>45327.64</v>
      </c>
    </row>
    <row r="276" spans="1:2" ht="15">
      <c r="A276" s="96" t="s">
        <v>187</v>
      </c>
      <c r="B276" s="97"/>
    </row>
    <row r="277" spans="1:2" ht="15">
      <c r="A277" s="98" t="s">
        <v>188</v>
      </c>
      <c r="B277" s="97">
        <v>172821.52</v>
      </c>
    </row>
    <row r="278" spans="1:2" ht="15">
      <c r="A278" s="98" t="s">
        <v>186</v>
      </c>
      <c r="B278" s="97">
        <v>44495.16</v>
      </c>
    </row>
    <row r="279" spans="1:2" ht="15">
      <c r="A279" s="98" t="s">
        <v>189</v>
      </c>
      <c r="B279" s="97">
        <v>104633.92</v>
      </c>
    </row>
    <row r="280" spans="1:2" ht="15">
      <c r="A280" s="98" t="s">
        <v>190</v>
      </c>
      <c r="B280" s="97">
        <v>2943015.91</v>
      </c>
    </row>
    <row r="281" spans="1:2" ht="15">
      <c r="A281" s="98" t="s">
        <v>191</v>
      </c>
      <c r="B281" s="97">
        <v>0</v>
      </c>
    </row>
    <row r="282" spans="1:2" ht="15">
      <c r="A282" s="98" t="s">
        <v>192</v>
      </c>
      <c r="B282" s="97">
        <v>68033.89</v>
      </c>
    </row>
    <row r="283" spans="1:2" ht="15">
      <c r="A283" s="84" t="s">
        <v>193</v>
      </c>
      <c r="B283" s="97">
        <v>0</v>
      </c>
    </row>
    <row r="284" spans="1:2" ht="15">
      <c r="A284" s="96" t="s">
        <v>215</v>
      </c>
      <c r="B284" s="97"/>
    </row>
    <row r="285" spans="1:2" ht="15">
      <c r="A285" s="98" t="s">
        <v>195</v>
      </c>
      <c r="B285" s="97">
        <v>0</v>
      </c>
    </row>
    <row r="286" spans="1:2" ht="15">
      <c r="A286" s="99" t="s">
        <v>196</v>
      </c>
      <c r="B286" s="97">
        <v>0</v>
      </c>
    </row>
    <row r="287" spans="1:2" ht="15">
      <c r="A287" s="84"/>
      <c r="B287" s="97"/>
    </row>
    <row r="288" spans="1:2" ht="15">
      <c r="A288" s="95" t="s">
        <v>216</v>
      </c>
      <c r="B288" s="95"/>
    </row>
    <row r="289" spans="1:2" ht="15">
      <c r="A289" s="96" t="s">
        <v>175</v>
      </c>
      <c r="B289" s="110"/>
    </row>
    <row r="290" spans="1:2" ht="15">
      <c r="A290" s="84" t="s">
        <v>176</v>
      </c>
      <c r="B290" s="111">
        <v>9805889.83</v>
      </c>
    </row>
    <row r="291" spans="1:2" ht="15">
      <c r="A291" s="84" t="s">
        <v>177</v>
      </c>
      <c r="B291" s="111">
        <v>9806359.26</v>
      </c>
    </row>
    <row r="292" spans="1:2" ht="15">
      <c r="A292" s="98" t="s">
        <v>178</v>
      </c>
      <c r="B292" s="111">
        <v>6902000</v>
      </c>
    </row>
    <row r="293" spans="1:2" ht="15">
      <c r="A293" s="84" t="s">
        <v>179</v>
      </c>
      <c r="B293" s="111">
        <f>SUM(B291-B290)</f>
        <v>469.429999999702</v>
      </c>
    </row>
    <row r="294" spans="1:2" ht="15">
      <c r="A294" s="98" t="s">
        <v>180</v>
      </c>
      <c r="B294" s="111">
        <v>0</v>
      </c>
    </row>
    <row r="295" spans="1:2" ht="15">
      <c r="A295" s="96" t="s">
        <v>181</v>
      </c>
      <c r="B295" s="97"/>
    </row>
    <row r="296" spans="1:2" ht="15">
      <c r="A296" s="98" t="s">
        <v>182</v>
      </c>
      <c r="B296" s="97">
        <v>20269218.62</v>
      </c>
    </row>
    <row r="297" spans="1:2" ht="15">
      <c r="A297" s="98" t="s">
        <v>183</v>
      </c>
      <c r="B297" s="97">
        <v>3577932.46</v>
      </c>
    </row>
    <row r="298" spans="1:2" ht="15">
      <c r="A298" s="96" t="s">
        <v>184</v>
      </c>
      <c r="B298" s="97"/>
    </row>
    <row r="299" spans="1:2" ht="15">
      <c r="A299" s="98" t="s">
        <v>199</v>
      </c>
      <c r="B299" s="97">
        <v>2680918.25</v>
      </c>
    </row>
    <row r="300" spans="1:2" ht="15">
      <c r="A300" s="98" t="s">
        <v>186</v>
      </c>
      <c r="B300" s="97">
        <v>109587.38</v>
      </c>
    </row>
    <row r="301" spans="1:2" ht="15">
      <c r="A301" s="96" t="s">
        <v>187</v>
      </c>
      <c r="B301" s="97"/>
    </row>
    <row r="302" spans="1:2" ht="15">
      <c r="A302" s="98" t="s">
        <v>188</v>
      </c>
      <c r="B302" s="97">
        <v>288967.3</v>
      </c>
    </row>
    <row r="303" spans="1:2" ht="15">
      <c r="A303" s="98" t="s">
        <v>186</v>
      </c>
      <c r="B303" s="97">
        <v>119533.4</v>
      </c>
    </row>
    <row r="304" spans="1:2" ht="15">
      <c r="A304" s="98" t="s">
        <v>189</v>
      </c>
      <c r="B304" s="97">
        <v>806360.54</v>
      </c>
    </row>
    <row r="305" spans="1:2" ht="15">
      <c r="A305" s="98" t="s">
        <v>190</v>
      </c>
      <c r="B305" s="97">
        <v>606542.51</v>
      </c>
    </row>
    <row r="306" spans="1:2" ht="15">
      <c r="A306" s="98" t="s">
        <v>191</v>
      </c>
      <c r="B306" s="97">
        <v>700</v>
      </c>
    </row>
    <row r="307" spans="1:2" ht="15">
      <c r="A307" s="98" t="s">
        <v>192</v>
      </c>
      <c r="B307" s="97">
        <v>24365.5</v>
      </c>
    </row>
    <row r="308" spans="1:2" ht="15">
      <c r="A308" s="84" t="s">
        <v>193</v>
      </c>
      <c r="B308" s="97">
        <v>469.43</v>
      </c>
    </row>
    <row r="309" spans="1:2" ht="15">
      <c r="A309" s="96" t="s">
        <v>200</v>
      </c>
      <c r="B309" s="97"/>
    </row>
    <row r="310" spans="1:2" ht="15">
      <c r="A310" s="98" t="s">
        <v>195</v>
      </c>
      <c r="B310" s="97">
        <v>0</v>
      </c>
    </row>
    <row r="311" spans="1:2" ht="15">
      <c r="A311" s="99" t="s">
        <v>196</v>
      </c>
      <c r="B311" s="97">
        <v>469.43</v>
      </c>
    </row>
  </sheetData>
  <sheetProtection/>
  <printOptions horizontalCentered="1"/>
  <pageMargins left="0.2755905511811024" right="0.1968503937007874" top="0.7874015748031497" bottom="0.7874015748031497" header="0" footer="0.3937007874015748"/>
  <pageSetup firstPageNumber="19" useFirstPageNumber="1" horizontalDpi="600" verticalDpi="600" orientation="portrait" paperSize="9" scale="95" r:id="rId1"/>
  <headerFooter alignWithMargins="0"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00390625" style="76" customWidth="1"/>
    <col min="2" max="2" width="18.375" style="76" customWidth="1"/>
    <col min="3" max="3" width="13.75390625" style="78" customWidth="1"/>
    <col min="4" max="4" width="13.75390625" style="76" bestFit="1" customWidth="1"/>
    <col min="5" max="5" width="12.625" style="76" bestFit="1" customWidth="1"/>
    <col min="6" max="16384" width="9.125" style="76" customWidth="1"/>
  </cols>
  <sheetData>
    <row r="1" spans="1:3" s="75" customFormat="1" ht="15.75">
      <c r="A1" s="72" t="s">
        <v>173</v>
      </c>
      <c r="B1" s="73"/>
      <c r="C1" s="74"/>
    </row>
    <row r="2" ht="12.75" customHeight="1">
      <c r="B2" s="77"/>
    </row>
    <row r="3" spans="1:2" ht="15">
      <c r="A3" s="79" t="s">
        <v>174</v>
      </c>
      <c r="B3" s="79"/>
    </row>
    <row r="4" spans="1:2" ht="15">
      <c r="A4" s="80" t="s">
        <v>175</v>
      </c>
      <c r="B4" s="81"/>
    </row>
    <row r="5" spans="1:2" ht="15">
      <c r="A5" s="82" t="s">
        <v>176</v>
      </c>
      <c r="B5" s="83">
        <v>7469657.18</v>
      </c>
    </row>
    <row r="6" spans="1:2" ht="15">
      <c r="A6" s="82" t="s">
        <v>177</v>
      </c>
      <c r="B6" s="83">
        <v>8824210.06</v>
      </c>
    </row>
    <row r="7" spans="1:2" ht="15">
      <c r="A7" s="76" t="s">
        <v>178</v>
      </c>
      <c r="B7" s="83">
        <v>6500000</v>
      </c>
    </row>
    <row r="8" spans="1:2" ht="15">
      <c r="A8" s="84" t="s">
        <v>179</v>
      </c>
      <c r="B8" s="83">
        <v>1354552.88</v>
      </c>
    </row>
    <row r="9" spans="1:2" ht="15">
      <c r="A9" s="85" t="s">
        <v>180</v>
      </c>
      <c r="B9" s="83">
        <v>0</v>
      </c>
    </row>
    <row r="10" spans="1:2" ht="15">
      <c r="A10" s="80" t="s">
        <v>181</v>
      </c>
      <c r="B10" s="83"/>
    </row>
    <row r="11" spans="1:2" ht="15">
      <c r="A11" s="85" t="s">
        <v>182</v>
      </c>
      <c r="B11" s="83">
        <v>0</v>
      </c>
    </row>
    <row r="12" spans="1:2" ht="15">
      <c r="A12" s="85" t="s">
        <v>183</v>
      </c>
      <c r="B12" s="83">
        <v>119783.53</v>
      </c>
    </row>
    <row r="13" spans="1:2" ht="15">
      <c r="A13" s="80" t="s">
        <v>184</v>
      </c>
      <c r="B13" s="83"/>
    </row>
    <row r="14" spans="1:2" ht="15">
      <c r="A14" s="85" t="s">
        <v>185</v>
      </c>
      <c r="B14" s="83">
        <v>3279529.2</v>
      </c>
    </row>
    <row r="15" spans="1:2" ht="15">
      <c r="A15" s="85" t="s">
        <v>186</v>
      </c>
      <c r="B15" s="83">
        <v>20653</v>
      </c>
    </row>
    <row r="16" spans="1:2" ht="15">
      <c r="A16" s="80" t="s">
        <v>187</v>
      </c>
      <c r="B16" s="83"/>
    </row>
    <row r="17" spans="1:2" ht="15">
      <c r="A17" s="85" t="s">
        <v>188</v>
      </c>
      <c r="B17" s="83">
        <v>90000</v>
      </c>
    </row>
    <row r="18" spans="1:2" ht="15">
      <c r="A18" s="85" t="s">
        <v>186</v>
      </c>
      <c r="B18" s="83">
        <v>20985</v>
      </c>
    </row>
    <row r="19" spans="1:2" ht="15">
      <c r="A19" s="85" t="s">
        <v>189</v>
      </c>
      <c r="B19" s="83">
        <v>50000</v>
      </c>
    </row>
    <row r="20" spans="1:2" ht="15">
      <c r="A20" s="85" t="s">
        <v>190</v>
      </c>
      <c r="B20" s="83">
        <v>199218.67</v>
      </c>
    </row>
    <row r="21" spans="1:2" ht="15">
      <c r="A21" s="85" t="s">
        <v>191</v>
      </c>
      <c r="B21" s="83">
        <v>324180</v>
      </c>
    </row>
    <row r="22" spans="1:2" ht="15">
      <c r="A22" s="85" t="s">
        <v>192</v>
      </c>
      <c r="B22" s="83">
        <v>526367.91</v>
      </c>
    </row>
    <row r="23" spans="1:2" ht="15">
      <c r="A23" s="86" t="s">
        <v>193</v>
      </c>
      <c r="B23" s="83">
        <v>1354552.88</v>
      </c>
    </row>
    <row r="24" spans="1:2" ht="15">
      <c r="A24" s="87" t="s">
        <v>194</v>
      </c>
      <c r="B24" s="83"/>
    </row>
    <row r="25" spans="1:2" ht="15">
      <c r="A25" s="88" t="s">
        <v>195</v>
      </c>
      <c r="B25" s="83">
        <v>150000</v>
      </c>
    </row>
    <row r="26" spans="1:2" ht="15">
      <c r="A26" s="88" t="s">
        <v>196</v>
      </c>
      <c r="B26" s="83">
        <v>1204552.88</v>
      </c>
    </row>
    <row r="27" spans="1:2" ht="15">
      <c r="A27" s="89"/>
      <c r="B27" s="90"/>
    </row>
    <row r="30" spans="1:4" ht="15">
      <c r="A30" s="91"/>
      <c r="B30"/>
      <c r="C30"/>
      <c r="D30" s="91"/>
    </row>
    <row r="31" spans="1:4" ht="15">
      <c r="A31" s="91"/>
      <c r="B31" s="91"/>
      <c r="C31"/>
      <c r="D31"/>
    </row>
    <row r="32" spans="1:4" ht="15">
      <c r="A32" s="91"/>
      <c r="B32"/>
      <c r="C32"/>
      <c r="D32" s="91"/>
    </row>
    <row r="33" spans="1:4" ht="15">
      <c r="A33" s="91"/>
      <c r="B33"/>
      <c r="C33"/>
      <c r="D33"/>
    </row>
  </sheetData>
  <sheetProtection/>
  <printOptions horizontalCentered="1"/>
  <pageMargins left="0.7874015748031497" right="0.7874015748031497" top="0.7874015748031497" bottom="0.7874015748031497" header="0" footer="0.3937007874015748"/>
  <pageSetup firstPageNumber="25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&amp;C&amp;9 26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54.00390625" defaultRowHeight="12.75"/>
  <cols>
    <col min="1" max="1" width="54.00390625" style="94" customWidth="1"/>
    <col min="2" max="2" width="18.375" style="94" customWidth="1"/>
    <col min="3" max="3" width="13.75390625" style="101" customWidth="1"/>
    <col min="4" max="4" width="15.25390625" style="94" bestFit="1" customWidth="1"/>
    <col min="5" max="5" width="12.625" style="94" bestFit="1" customWidth="1"/>
    <col min="6" max="255" width="9.125" style="94" customWidth="1"/>
    <col min="256" max="16384" width="54.00390625" style="94" customWidth="1"/>
  </cols>
  <sheetData>
    <row r="1" spans="1:3" s="114" customFormat="1" ht="15.75">
      <c r="A1" s="112" t="s">
        <v>217</v>
      </c>
      <c r="B1" s="112"/>
      <c r="C1" s="113"/>
    </row>
    <row r="2" ht="12.75" customHeight="1"/>
    <row r="3" spans="1:2" ht="15">
      <c r="A3" s="95" t="s">
        <v>218</v>
      </c>
      <c r="B3" s="95"/>
    </row>
    <row r="4" spans="1:4" ht="15">
      <c r="A4" s="96" t="s">
        <v>175</v>
      </c>
      <c r="B4" s="115"/>
      <c r="D4" s="101"/>
    </row>
    <row r="5" spans="1:4" ht="15">
      <c r="A5" s="84" t="s">
        <v>176</v>
      </c>
      <c r="B5" s="116">
        <v>898792979.98</v>
      </c>
      <c r="D5" s="101"/>
    </row>
    <row r="6" spans="1:4" ht="15">
      <c r="A6" s="84" t="s">
        <v>177</v>
      </c>
      <c r="B6" s="116">
        <v>920976224.53</v>
      </c>
      <c r="D6" s="101"/>
    </row>
    <row r="7" spans="1:4" ht="15">
      <c r="A7" s="94" t="s">
        <v>178</v>
      </c>
      <c r="B7" s="117">
        <v>742500000</v>
      </c>
      <c r="D7" s="101"/>
    </row>
    <row r="8" spans="1:4" ht="15">
      <c r="A8" s="84" t="s">
        <v>179</v>
      </c>
      <c r="B8" s="116">
        <v>22183244.55</v>
      </c>
      <c r="D8" s="101"/>
    </row>
    <row r="9" spans="1:4" ht="15">
      <c r="A9" s="98" t="s">
        <v>180</v>
      </c>
      <c r="B9" s="116">
        <v>3587133</v>
      </c>
      <c r="D9" s="101"/>
    </row>
    <row r="10" spans="1:4" ht="15">
      <c r="A10" s="96" t="s">
        <v>181</v>
      </c>
      <c r="B10" s="118"/>
      <c r="D10" s="101"/>
    </row>
    <row r="11" spans="1:4" ht="15">
      <c r="A11" s="98" t="s">
        <v>182</v>
      </c>
      <c r="B11" s="116">
        <v>14071938832.93</v>
      </c>
      <c r="D11" s="101"/>
    </row>
    <row r="12" spans="1:4" ht="15">
      <c r="A12" s="98" t="s">
        <v>183</v>
      </c>
      <c r="B12" s="116">
        <v>45979676.93</v>
      </c>
      <c r="D12" s="101"/>
    </row>
    <row r="13" spans="1:2" ht="15">
      <c r="A13" s="96" t="s">
        <v>184</v>
      </c>
      <c r="B13" s="118"/>
    </row>
    <row r="14" spans="1:2" ht="15">
      <c r="A14" s="98" t="s">
        <v>199</v>
      </c>
      <c r="B14" s="116">
        <v>26896990.82</v>
      </c>
    </row>
    <row r="15" spans="1:2" ht="15">
      <c r="A15" s="98" t="s">
        <v>186</v>
      </c>
      <c r="B15" s="116">
        <v>560075.89</v>
      </c>
    </row>
    <row r="16" spans="1:4" ht="15">
      <c r="A16" s="98" t="s">
        <v>219</v>
      </c>
      <c r="B16" s="116">
        <v>51551292.26</v>
      </c>
      <c r="D16" s="101"/>
    </row>
    <row r="17" spans="1:2" ht="15">
      <c r="A17" s="96" t="s">
        <v>187</v>
      </c>
      <c r="B17" s="118"/>
    </row>
    <row r="18" spans="1:2" ht="15">
      <c r="A18" s="98" t="s">
        <v>188</v>
      </c>
      <c r="B18" s="116">
        <v>2121824.93</v>
      </c>
    </row>
    <row r="19" spans="1:2" ht="15">
      <c r="A19" s="98" t="s">
        <v>189</v>
      </c>
      <c r="B19" s="116">
        <v>20829790.35</v>
      </c>
    </row>
    <row r="20" spans="1:2" ht="15">
      <c r="A20" s="98" t="s">
        <v>190</v>
      </c>
      <c r="B20" s="116">
        <v>28663976.73</v>
      </c>
    </row>
    <row r="21" spans="1:2" ht="15">
      <c r="A21" s="98" t="s">
        <v>191</v>
      </c>
      <c r="B21" s="116">
        <v>9003563.62</v>
      </c>
    </row>
    <row r="22" spans="1:2" ht="15">
      <c r="A22" s="98" t="s">
        <v>192</v>
      </c>
      <c r="B22" s="116">
        <v>7009347.03</v>
      </c>
    </row>
    <row r="23" spans="1:2" ht="15">
      <c r="A23" s="84" t="s">
        <v>193</v>
      </c>
      <c r="B23" s="116">
        <f>B8</f>
        <v>22183244.55</v>
      </c>
    </row>
    <row r="24" spans="1:2" ht="15">
      <c r="A24" s="96" t="s">
        <v>220</v>
      </c>
      <c r="B24" s="118"/>
    </row>
    <row r="25" spans="1:2" ht="15">
      <c r="A25" s="98" t="s">
        <v>195</v>
      </c>
      <c r="B25" s="116">
        <v>0</v>
      </c>
    </row>
    <row r="26" spans="1:2" ht="15">
      <c r="A26" s="99" t="s">
        <v>196</v>
      </c>
      <c r="B26" s="116">
        <f>B23</f>
        <v>22183244.55</v>
      </c>
    </row>
    <row r="27" spans="1:2" ht="15">
      <c r="A27" s="99"/>
      <c r="B27" s="99"/>
    </row>
  </sheetData>
  <sheetProtection/>
  <printOptions horizontalCentered="1"/>
  <pageMargins left="0.7874015748031497" right="0.7874015748031497" top="0.7874015748031497" bottom="0.7874015748031497" header="0" footer="0.3937007874015748"/>
  <pageSetup firstPageNumber="27" useFirstPageNumber="1" horizontalDpi="600" verticalDpi="600" orientation="portrait" paperSize="9" scale="95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capkova</dc:creator>
  <cp:keywords/>
  <dc:description/>
  <cp:lastModifiedBy>mikula</cp:lastModifiedBy>
  <cp:lastPrinted>2012-05-22T08:07:56Z</cp:lastPrinted>
  <dcterms:created xsi:type="dcterms:W3CDTF">2010-04-01T08:56:18Z</dcterms:created>
  <dcterms:modified xsi:type="dcterms:W3CDTF">2012-05-22T08:09:08Z</dcterms:modified>
  <cp:category/>
  <cp:version/>
  <cp:contentType/>
  <cp:contentStatus/>
</cp:coreProperties>
</file>