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820" tabRatio="176" activeTab="0"/>
  </bookViews>
  <sheets>
    <sheet name="SRV 2012-2017" sheetId="1" r:id="rId1"/>
  </sheets>
  <definedNames>
    <definedName name="_xlnm.Print_Area" localSheetId="0">'SRV 2012-2017'!$A$1:$H$242</definedName>
  </definedNames>
  <calcPr fullCalcOnLoad="1"/>
</workbook>
</file>

<file path=xl/sharedStrings.xml><?xml version="1.0" encoding="utf-8"?>
<sst xmlns="http://schemas.openxmlformats.org/spreadsheetml/2006/main" count="360" uniqueCount="200">
  <si>
    <t>Celkem příjmy</t>
  </si>
  <si>
    <t>z toho: Daňové příjmy</t>
  </si>
  <si>
    <t xml:space="preserve">        Nedaňové příjmy</t>
  </si>
  <si>
    <t xml:space="preserve">        Kapitálové příjmy</t>
  </si>
  <si>
    <t xml:space="preserve">        Přijaté transfery</t>
  </si>
  <si>
    <t>Celkem výdaje</t>
  </si>
  <si>
    <t>z toho: Běžné výdaje</t>
  </si>
  <si>
    <t xml:space="preserve">        Kapitálové výdaje</t>
  </si>
  <si>
    <t>Saldo</t>
  </si>
  <si>
    <t>Financování</t>
  </si>
  <si>
    <t>Saldo+financování</t>
  </si>
  <si>
    <t>Samospráva</t>
  </si>
  <si>
    <t>ORJ</t>
  </si>
  <si>
    <t>výdaje celkem</t>
  </si>
  <si>
    <t>9153</t>
  </si>
  <si>
    <t>grantová a dotační politika</t>
  </si>
  <si>
    <t>9175</t>
  </si>
  <si>
    <t>chod samosprávy</t>
  </si>
  <si>
    <t>9176</t>
  </si>
  <si>
    <t>finanční dary</t>
  </si>
  <si>
    <t>Kancelář hejtmana</t>
  </si>
  <si>
    <t>0151</t>
  </si>
  <si>
    <t>úřad provoz</t>
  </si>
  <si>
    <t>0153</t>
  </si>
  <si>
    <t>0183</t>
  </si>
  <si>
    <t>krizové řízení</t>
  </si>
  <si>
    <t>Kancelář ředitele</t>
  </si>
  <si>
    <t>0251</t>
  </si>
  <si>
    <t>Odbor legislativy a vnitřních věcí</t>
  </si>
  <si>
    <t>příjmy celkem</t>
  </si>
  <si>
    <t>0341</t>
  </si>
  <si>
    <t>vlastní příjmy</t>
  </si>
  <si>
    <t>0351</t>
  </si>
  <si>
    <t>Odbor hospodářské a majetkové správy</t>
  </si>
  <si>
    <t>0441</t>
  </si>
  <si>
    <t xml:space="preserve">    z toho: příjmy z prodeje majetku</t>
  </si>
  <si>
    <t>0451</t>
  </si>
  <si>
    <t>úřad investice</t>
  </si>
  <si>
    <t>0458</t>
  </si>
  <si>
    <t>ostatní výdaje</t>
  </si>
  <si>
    <t>0484</t>
  </si>
  <si>
    <t>pojištění</t>
  </si>
  <si>
    <t>Odbor ekonomický</t>
  </si>
  <si>
    <t>0541</t>
  </si>
  <si>
    <t>0542</t>
  </si>
  <si>
    <t>dotace</t>
  </si>
  <si>
    <t>0543</t>
  </si>
  <si>
    <t>daňové příjmy</t>
  </si>
  <si>
    <t>0551</t>
  </si>
  <si>
    <t>0553</t>
  </si>
  <si>
    <t>0558</t>
  </si>
  <si>
    <t>0570</t>
  </si>
  <si>
    <t>úroky z úvěrů</t>
  </si>
  <si>
    <t>0585</t>
  </si>
  <si>
    <t>finanční operace</t>
  </si>
  <si>
    <t>0586</t>
  </si>
  <si>
    <t>rezerva kraje</t>
  </si>
  <si>
    <t>financování celkem</t>
  </si>
  <si>
    <t>0572</t>
  </si>
  <si>
    <t>přijetí – splácení úvěru EIB</t>
  </si>
  <si>
    <t>0573</t>
  </si>
  <si>
    <t>přijetí – splácení nového úvěrového rámce</t>
  </si>
  <si>
    <t>0574</t>
  </si>
  <si>
    <t>ostatní financování</t>
  </si>
  <si>
    <t>Odbor regionálního rozvoje, územního plánování, stavebního řádu a investic</t>
  </si>
  <si>
    <t>0641</t>
  </si>
  <si>
    <t>0651</t>
  </si>
  <si>
    <t>0652</t>
  </si>
  <si>
    <t>dotační tituly státu</t>
  </si>
  <si>
    <t>0653</t>
  </si>
  <si>
    <t xml:space="preserve">    z toho: POV</t>
  </si>
  <si>
    <t>0655</t>
  </si>
  <si>
    <t>veletrhy</t>
  </si>
  <si>
    <t>0658</t>
  </si>
  <si>
    <t>0676</t>
  </si>
  <si>
    <t>0677</t>
  </si>
  <si>
    <t>letiště - neinvestiční</t>
  </si>
  <si>
    <t>letiště - investiční</t>
  </si>
  <si>
    <t>0678</t>
  </si>
  <si>
    <t>silnice - neinvestiční</t>
  </si>
  <si>
    <t>silnice - investiční</t>
  </si>
  <si>
    <t>Odbor životního prostředí, zemědělství a lesnictví</t>
  </si>
  <si>
    <t>0741</t>
  </si>
  <si>
    <t>0751</t>
  </si>
  <si>
    <t>0753</t>
  </si>
  <si>
    <t>0758</t>
  </si>
  <si>
    <t>Odbor školství, mládeže a tělovýchovy</t>
  </si>
  <si>
    <t>0841</t>
  </si>
  <si>
    <t>0842</t>
  </si>
  <si>
    <t>0851</t>
  </si>
  <si>
    <t>0853</t>
  </si>
  <si>
    <t>0857</t>
  </si>
  <si>
    <t>transfery zřizovaným organizacím - neinvestiční</t>
  </si>
  <si>
    <t>0858</t>
  </si>
  <si>
    <t>0882</t>
  </si>
  <si>
    <t>dotace MŠMT</t>
  </si>
  <si>
    <t xml:space="preserve">   v tom:</t>
  </si>
  <si>
    <t xml:space="preserve">    transfery zřizovaným organizacím - neinvestiční</t>
  </si>
  <si>
    <t xml:space="preserve">    transfery soukromým školským zařízením - neinvestiční</t>
  </si>
  <si>
    <t xml:space="preserve">    transfery obecním školám - neinvestiční</t>
  </si>
  <si>
    <t>Odbor sociálních věcí a zdravotnictví</t>
  </si>
  <si>
    <t>0941</t>
  </si>
  <si>
    <t>0951</t>
  </si>
  <si>
    <t>09</t>
  </si>
  <si>
    <t>zdravotnictví celkem</t>
  </si>
  <si>
    <t>0956</t>
  </si>
  <si>
    <t xml:space="preserve">  transfery společnostem s majetkovou účastí kraje - neinvestiční</t>
  </si>
  <si>
    <t xml:space="preserve">  transfery společnostem s majetkovou účastí kraje - investiční</t>
  </si>
  <si>
    <t>0957</t>
  </si>
  <si>
    <t xml:space="preserve">  transfery zřizovaným organizacím - neinvestiční</t>
  </si>
  <si>
    <t xml:space="preserve">  transfery zřizovaným organizacím - investiční</t>
  </si>
  <si>
    <t>0953</t>
  </si>
  <si>
    <t xml:space="preserve">  grantová a dotační politika</t>
  </si>
  <si>
    <t>0958</t>
  </si>
  <si>
    <t xml:space="preserve">  ostatní výdaje</t>
  </si>
  <si>
    <t>sociální oblast celkem</t>
  </si>
  <si>
    <t>Odbor dopravy a silničního hospodářství</t>
  </si>
  <si>
    <t>1041</t>
  </si>
  <si>
    <t>1042</t>
  </si>
  <si>
    <t>1051</t>
  </si>
  <si>
    <t>1052</t>
  </si>
  <si>
    <t>1053</t>
  </si>
  <si>
    <t>1056</t>
  </si>
  <si>
    <t>transfery společnostem s majetkovou účastí kraje - neinvestiční</t>
  </si>
  <si>
    <t>transfery společnostem s majetkovou účastí kraje - investiční</t>
  </si>
  <si>
    <t>1057</t>
  </si>
  <si>
    <t>transfery zřizovaným organizacím - investiční</t>
  </si>
  <si>
    <t>1058</t>
  </si>
  <si>
    <t>1079</t>
  </si>
  <si>
    <t>dopravní obslužnost</t>
  </si>
  <si>
    <t>Odbor kultury a památkové péče</t>
  </si>
  <si>
    <t>1151</t>
  </si>
  <si>
    <t>1153</t>
  </si>
  <si>
    <t>1157</t>
  </si>
  <si>
    <t>1158</t>
  </si>
  <si>
    <t>Odbor informatiky</t>
  </si>
  <si>
    <t>1251</t>
  </si>
  <si>
    <t>1287</t>
  </si>
  <si>
    <t>provoz technologického centra</t>
  </si>
  <si>
    <t>Odbor evropských záležitostí</t>
  </si>
  <si>
    <t>1451</t>
  </si>
  <si>
    <t>1453</t>
  </si>
  <si>
    <t>Oddělení interního auditu</t>
  </si>
  <si>
    <t>1551</t>
  </si>
  <si>
    <t>Odbor krajský živnostenský úřad</t>
  </si>
  <si>
    <t>1651</t>
  </si>
  <si>
    <t>Strukturální fondy EU</t>
  </si>
  <si>
    <t>206-0,1,9</t>
  </si>
  <si>
    <t>projekty EU administrované přímo ORJ 20</t>
  </si>
  <si>
    <t>2060</t>
  </si>
  <si>
    <t xml:space="preserve">   v tom: vratky z předfinancování</t>
  </si>
  <si>
    <t>2061</t>
  </si>
  <si>
    <t xml:space="preserve">       průběžné financování</t>
  </si>
  <si>
    <t>2069</t>
  </si>
  <si>
    <t xml:space="preserve">       vratky dotací z EU</t>
  </si>
  <si>
    <t>XX6-2,3</t>
  </si>
  <si>
    <t>EU administrované ostatními ORJ (mimo ORJ 20)</t>
  </si>
  <si>
    <t>XX62</t>
  </si>
  <si>
    <t xml:space="preserve">   v tom: vratky z předfinancování a DPH</t>
  </si>
  <si>
    <t>XX63</t>
  </si>
  <si>
    <t>XX6-4,5</t>
  </si>
  <si>
    <t>projekty EU ostatní (dosud nerealizované)</t>
  </si>
  <si>
    <t>XX64</t>
  </si>
  <si>
    <t>XX65</t>
  </si>
  <si>
    <t>2066</t>
  </si>
  <si>
    <t xml:space="preserve">   v tom: kofinancování</t>
  </si>
  <si>
    <t xml:space="preserve">           financování nezpůsobilých výdajů</t>
  </si>
  <si>
    <t xml:space="preserve">           předfinancování</t>
  </si>
  <si>
    <t xml:space="preserve">           průběžné financování</t>
  </si>
  <si>
    <t>XX67</t>
  </si>
  <si>
    <t>projekty EU administrované ostatními ORJ  (mimo ORJ 20)</t>
  </si>
  <si>
    <t>XX68</t>
  </si>
  <si>
    <t>Odbor marketingu a vnějších vztahů</t>
  </si>
  <si>
    <t>2351</t>
  </si>
  <si>
    <t>2353</t>
  </si>
  <si>
    <t>2355</t>
  </si>
  <si>
    <t>2357</t>
  </si>
  <si>
    <t>2358</t>
  </si>
  <si>
    <t>2381</t>
  </si>
  <si>
    <t>stálá kancelář Brusel</t>
  </si>
  <si>
    <t>Fond sociálních potřeb</t>
  </si>
  <si>
    <t>1344</t>
  </si>
  <si>
    <t>příjmy fondu</t>
  </si>
  <si>
    <t>1354</t>
  </si>
  <si>
    <t>výdaje fondu</t>
  </si>
  <si>
    <t>Fond vodního hospodářství</t>
  </si>
  <si>
    <t>1844</t>
  </si>
  <si>
    <t>1854</t>
  </si>
  <si>
    <t xml:space="preserve">   v tom: povinná rezerva</t>
  </si>
  <si>
    <t>1853</t>
  </si>
  <si>
    <t xml:space="preserve">       grantová a dotační politika</t>
  </si>
  <si>
    <t>Fond zastupitelů</t>
  </si>
  <si>
    <t>2154</t>
  </si>
  <si>
    <t>Fond rozvoje škol</t>
  </si>
  <si>
    <t>2257</t>
  </si>
  <si>
    <t>Fond stavebního řádu</t>
  </si>
  <si>
    <t>Fond rozvoje sociální oblasti</t>
  </si>
  <si>
    <t>2557</t>
  </si>
  <si>
    <t>Celková bilance</t>
  </si>
  <si>
    <t>Střednědobý rozpočtový výhled Jihočeského kraje na období let 2012 - 2017 (v tis.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</si>
</sst>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1"/>
    </font>
    <font>
      <sz val="12"/>
      <name val="Arial CE"/>
      <family val="0"/>
    </font>
    <font>
      <i/>
      <sz val="12"/>
      <name val="Times New Roman CE"/>
      <family val="1"/>
    </font>
    <font>
      <sz val="16"/>
      <name val="Times New Roman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0" borderId="0">
      <alignment/>
      <protection/>
    </xf>
    <xf numFmtId="0" fontId="24" fillId="23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left"/>
    </xf>
    <xf numFmtId="4" fontId="4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left"/>
    </xf>
    <xf numFmtId="4" fontId="4" fillId="0" borderId="1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left"/>
    </xf>
    <xf numFmtId="4" fontId="6" fillId="0" borderId="18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4" fillId="0" borderId="12" xfId="46" applyNumberFormat="1" applyFont="1" applyBorder="1" applyAlignment="1">
      <alignment horizontal="right"/>
      <protection/>
    </xf>
    <xf numFmtId="4" fontId="4" fillId="0" borderId="18" xfId="46" applyNumberFormat="1" applyFont="1" applyBorder="1" applyAlignment="1">
      <alignment horizontal="right"/>
      <protection/>
    </xf>
    <xf numFmtId="4" fontId="4" fillId="0" borderId="21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/>
    </xf>
    <xf numFmtId="4" fontId="3" fillId="0" borderId="27" xfId="0" applyNumberFormat="1" applyFont="1" applyBorder="1" applyAlignment="1">
      <alignment horizontal="left"/>
    </xf>
    <xf numFmtId="4" fontId="4" fillId="0" borderId="28" xfId="0" applyNumberFormat="1" applyFont="1" applyBorder="1" applyAlignment="1">
      <alignment horizontal="left"/>
    </xf>
    <xf numFmtId="4" fontId="4" fillId="0" borderId="29" xfId="0" applyNumberFormat="1" applyFont="1" applyBorder="1" applyAlignment="1">
      <alignment horizontal="left"/>
    </xf>
    <xf numFmtId="4" fontId="6" fillId="0" borderId="28" xfId="0" applyNumberFormat="1" applyFont="1" applyBorder="1" applyAlignment="1">
      <alignment horizontal="left"/>
    </xf>
    <xf numFmtId="4" fontId="4" fillId="0" borderId="30" xfId="0" applyNumberFormat="1" applyFont="1" applyBorder="1" applyAlignment="1">
      <alignment horizontal="left"/>
    </xf>
    <xf numFmtId="4" fontId="4" fillId="0" borderId="31" xfId="0" applyNumberFormat="1" applyFont="1" applyBorder="1" applyAlignment="1">
      <alignment horizontal="left"/>
    </xf>
    <xf numFmtId="4" fontId="4" fillId="0" borderId="32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12" xfId="46" applyNumberFormat="1" applyFont="1" applyBorder="1" applyAlignment="1">
      <alignment horizontal="right"/>
      <protection/>
    </xf>
    <xf numFmtId="4" fontId="4" fillId="0" borderId="28" xfId="0" applyNumberFormat="1" applyFont="1" applyBorder="1" applyAlignment="1">
      <alignment horizontal="left"/>
    </xf>
    <xf numFmtId="4" fontId="6" fillId="0" borderId="28" xfId="0" applyNumberFormat="1" applyFont="1" applyBorder="1" applyAlignment="1">
      <alignment horizontal="left"/>
    </xf>
    <xf numFmtId="4" fontId="6" fillId="0" borderId="29" xfId="0" applyNumberFormat="1" applyFont="1" applyBorder="1" applyAlignment="1">
      <alignment horizontal="left"/>
    </xf>
    <xf numFmtId="4" fontId="6" fillId="0" borderId="33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3" fillId="0" borderId="35" xfId="0" applyNumberFormat="1" applyFont="1" applyBorder="1" applyAlignment="1">
      <alignment horizontal="left"/>
    </xf>
    <xf numFmtId="4" fontId="3" fillId="0" borderId="25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4" fontId="4" fillId="0" borderId="16" xfId="0" applyNumberFormat="1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4" fontId="2" fillId="0" borderId="0" xfId="0" applyNumberFormat="1" applyFont="1" applyAlignment="1">
      <alignment horizontal="center"/>
    </xf>
    <xf numFmtId="4" fontId="3" fillId="0" borderId="35" xfId="0" applyNumberFormat="1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left"/>
    </xf>
    <xf numFmtId="0" fontId="5" fillId="0" borderId="40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2"/>
  <sheetViews>
    <sheetView tabSelected="1" zoomScaleSheetLayoutView="50" zoomScalePageLayoutView="0" workbookViewId="0" topLeftCell="A1">
      <selection activeCell="A1" sqref="A1:H1"/>
    </sheetView>
  </sheetViews>
  <sheetFormatPr defaultColWidth="13.75390625" defaultRowHeight="12.75"/>
  <cols>
    <col min="1" max="1" width="9.625" style="1" customWidth="1"/>
    <col min="2" max="2" width="57.00390625" style="1" customWidth="1"/>
    <col min="3" max="3" width="14.25390625" style="1" bestFit="1" customWidth="1"/>
    <col min="4" max="5" width="14.25390625" style="2" bestFit="1" customWidth="1"/>
    <col min="6" max="8" width="14.25390625" style="1" bestFit="1" customWidth="1"/>
    <col min="9" max="16384" width="13.75390625" style="1" customWidth="1"/>
  </cols>
  <sheetData>
    <row r="1" spans="1:8" s="45" customFormat="1" ht="20.25">
      <c r="A1" s="73" t="s">
        <v>199</v>
      </c>
      <c r="B1" s="73"/>
      <c r="C1" s="73"/>
      <c r="D1" s="73"/>
      <c r="E1" s="73"/>
      <c r="F1" s="73"/>
      <c r="G1" s="73"/>
      <c r="H1" s="73"/>
    </row>
    <row r="2" ht="16.5" thickBot="1"/>
    <row r="3" spans="1:8" ht="32.25" customHeight="1" thickBot="1">
      <c r="A3" s="74" t="s">
        <v>198</v>
      </c>
      <c r="B3" s="75"/>
      <c r="C3" s="76">
        <v>2012</v>
      </c>
      <c r="D3" s="44">
        <v>2013</v>
      </c>
      <c r="E3" s="44">
        <v>2014</v>
      </c>
      <c r="F3" s="44">
        <v>2015</v>
      </c>
      <c r="G3" s="3">
        <v>2016</v>
      </c>
      <c r="H3" s="3">
        <v>2017</v>
      </c>
    </row>
    <row r="4" spans="1:8" ht="16.5" thickBot="1">
      <c r="A4" s="61" t="s">
        <v>0</v>
      </c>
      <c r="B4" s="62"/>
      <c r="C4" s="63">
        <f aca="true" t="shared" si="0" ref="C4:H4">C32+C39+C50+C68+C86+C95+C111+C130+C173+C212+C219</f>
        <v>11246836.17</v>
      </c>
      <c r="D4" s="63">
        <f t="shared" si="0"/>
        <v>11135303.65</v>
      </c>
      <c r="E4" s="63">
        <f t="shared" si="0"/>
        <v>10898123.28</v>
      </c>
      <c r="F4" s="63">
        <f t="shared" si="0"/>
        <v>10715986.31</v>
      </c>
      <c r="G4" s="64">
        <f t="shared" si="0"/>
        <v>10475546</v>
      </c>
      <c r="H4" s="64">
        <f t="shared" si="0"/>
        <v>10525546</v>
      </c>
    </row>
    <row r="5" spans="1:8" ht="15.75">
      <c r="A5" s="71" t="s">
        <v>1</v>
      </c>
      <c r="B5" s="72"/>
      <c r="C5" s="5">
        <v>4152076</v>
      </c>
      <c r="D5" s="5">
        <v>4202092</v>
      </c>
      <c r="E5" s="5">
        <v>4402108</v>
      </c>
      <c r="F5" s="5">
        <v>4602125</v>
      </c>
      <c r="G5" s="5">
        <v>4652125</v>
      </c>
      <c r="H5" s="5">
        <v>4702125</v>
      </c>
    </row>
    <row r="6" spans="1:8" ht="15.75">
      <c r="A6" s="77" t="s">
        <v>2</v>
      </c>
      <c r="B6" s="78"/>
      <c r="C6" s="5">
        <v>38853.05</v>
      </c>
      <c r="D6" s="5">
        <v>38158</v>
      </c>
      <c r="E6" s="5">
        <v>38337</v>
      </c>
      <c r="F6" s="5">
        <v>38437</v>
      </c>
      <c r="G6" s="5">
        <v>38437</v>
      </c>
      <c r="H6" s="5">
        <v>38437</v>
      </c>
    </row>
    <row r="7" spans="1:8" ht="15.75">
      <c r="A7" s="77" t="s">
        <v>3</v>
      </c>
      <c r="B7" s="78"/>
      <c r="C7" s="5">
        <v>8800</v>
      </c>
      <c r="D7" s="5">
        <v>8932</v>
      </c>
      <c r="E7" s="5">
        <v>9144</v>
      </c>
      <c r="F7" s="5">
        <v>9386</v>
      </c>
      <c r="G7" s="5">
        <v>9386</v>
      </c>
      <c r="H7" s="5">
        <v>9386</v>
      </c>
    </row>
    <row r="8" spans="1:8" ht="16.5" thickBot="1">
      <c r="A8" s="69" t="s">
        <v>4</v>
      </c>
      <c r="B8" s="70"/>
      <c r="C8" s="65">
        <v>7047107.12</v>
      </c>
      <c r="D8" s="65">
        <v>6886121.65</v>
      </c>
      <c r="E8" s="65">
        <v>6448534.28</v>
      </c>
      <c r="F8" s="65">
        <v>6066038.31</v>
      </c>
      <c r="G8" s="65">
        <v>5775598</v>
      </c>
      <c r="H8" s="65">
        <v>5775598</v>
      </c>
    </row>
    <row r="9" spans="1:8" ht="16.5" thickBot="1">
      <c r="A9" s="61" t="s">
        <v>5</v>
      </c>
      <c r="B9" s="62"/>
      <c r="C9" s="63">
        <f aca="true" t="shared" si="1" ref="C9:H9">C17+C23+C29+C35+C43+C55+C71+C89+C99+C114+C134+C146+C154+C160+C165+C169+C185+C203+C215+C222+C228+C232+C240+C236</f>
        <v>12322048.959999999</v>
      </c>
      <c r="D9" s="63">
        <f t="shared" si="1"/>
        <v>11085303.650000002</v>
      </c>
      <c r="E9" s="63">
        <f t="shared" si="1"/>
        <v>10740980.42</v>
      </c>
      <c r="F9" s="63">
        <f t="shared" si="1"/>
        <v>10401700.6</v>
      </c>
      <c r="G9" s="64">
        <f t="shared" si="1"/>
        <v>10161260.29</v>
      </c>
      <c r="H9" s="64">
        <f t="shared" si="1"/>
        <v>10211260.29</v>
      </c>
    </row>
    <row r="10" spans="1:8" ht="15.75">
      <c r="A10" s="71" t="s">
        <v>6</v>
      </c>
      <c r="B10" s="72"/>
      <c r="C10" s="5">
        <v>9483742.12</v>
      </c>
      <c r="D10" s="5">
        <v>9346211.89</v>
      </c>
      <c r="E10" s="5">
        <v>9340635.21</v>
      </c>
      <c r="F10" s="5">
        <v>9462394.44</v>
      </c>
      <c r="G10" s="5">
        <v>9388614.43</v>
      </c>
      <c r="H10" s="5">
        <f>9462394.44+14917.9+15629-262.86-19119.05-138524.18+100000</f>
        <v>9435035.25</v>
      </c>
    </row>
    <row r="11" spans="1:8" ht="16.5" thickBot="1">
      <c r="A11" s="69" t="s">
        <v>7</v>
      </c>
      <c r="B11" s="70"/>
      <c r="C11" s="65">
        <v>2838306.84</v>
      </c>
      <c r="D11" s="65">
        <v>1739091.76</v>
      </c>
      <c r="E11" s="65">
        <v>1400345.21</v>
      </c>
      <c r="F11" s="65">
        <v>939306.16</v>
      </c>
      <c r="G11" s="65">
        <v>772645.86</v>
      </c>
      <c r="H11" s="65">
        <f>939306.16-166660.3+3579.18</f>
        <v>776225.0400000002</v>
      </c>
    </row>
    <row r="12" spans="1:8" ht="16.5" thickBot="1">
      <c r="A12" s="61" t="s">
        <v>8</v>
      </c>
      <c r="B12" s="62"/>
      <c r="C12" s="63">
        <f aca="true" t="shared" si="2" ref="C12:H12">C4-C9</f>
        <v>-1075212.789999999</v>
      </c>
      <c r="D12" s="63">
        <f t="shared" si="2"/>
        <v>49999.99999999814</v>
      </c>
      <c r="E12" s="63">
        <f t="shared" si="2"/>
        <v>157142.8599999994</v>
      </c>
      <c r="F12" s="63">
        <f t="shared" si="2"/>
        <v>314285.7100000009</v>
      </c>
      <c r="G12" s="64">
        <f t="shared" si="2"/>
        <v>314285.7100000009</v>
      </c>
      <c r="H12" s="64">
        <f t="shared" si="2"/>
        <v>314285.7100000009</v>
      </c>
    </row>
    <row r="13" spans="1:8" ht="16.5" thickBot="1">
      <c r="A13" s="61" t="s">
        <v>9</v>
      </c>
      <c r="B13" s="62"/>
      <c r="C13" s="63">
        <f aca="true" t="shared" si="3" ref="C13:H13">C63</f>
        <v>1075212.79</v>
      </c>
      <c r="D13" s="63">
        <f t="shared" si="3"/>
        <v>-50000</v>
      </c>
      <c r="E13" s="63">
        <f t="shared" si="3"/>
        <v>-157142.86</v>
      </c>
      <c r="F13" s="63">
        <f t="shared" si="3"/>
        <v>-314285.71</v>
      </c>
      <c r="G13" s="64">
        <f t="shared" si="3"/>
        <v>-314285.71</v>
      </c>
      <c r="H13" s="64">
        <f t="shared" si="3"/>
        <v>-314285.71</v>
      </c>
    </row>
    <row r="14" spans="1:8" ht="16.5" thickBot="1">
      <c r="A14" s="61" t="s">
        <v>10</v>
      </c>
      <c r="B14" s="62"/>
      <c r="C14" s="63">
        <f aca="true" t="shared" si="4" ref="C14:H14">C12+C13</f>
        <v>0</v>
      </c>
      <c r="D14" s="63">
        <f t="shared" si="4"/>
        <v>-1.862645149230957E-09</v>
      </c>
      <c r="E14" s="63">
        <f t="shared" si="4"/>
        <v>-5.820766091346741E-10</v>
      </c>
      <c r="F14" s="63">
        <f t="shared" si="4"/>
        <v>8.731149137020111E-10</v>
      </c>
      <c r="G14" s="64">
        <f t="shared" si="4"/>
        <v>8.731149137020111E-10</v>
      </c>
      <c r="H14" s="64">
        <f t="shared" si="4"/>
        <v>8.731149137020111E-10</v>
      </c>
    </row>
    <row r="15" spans="1:8" ht="16.5" thickBot="1">
      <c r="A15" s="6"/>
      <c r="B15" s="6"/>
      <c r="C15" s="6"/>
      <c r="D15" s="7"/>
      <c r="E15" s="7"/>
      <c r="F15" s="7"/>
      <c r="G15" s="6"/>
      <c r="H15" s="6"/>
    </row>
    <row r="16" spans="1:8" ht="33" customHeight="1" thickBot="1">
      <c r="A16" s="66" t="s">
        <v>11</v>
      </c>
      <c r="B16" s="67"/>
      <c r="C16" s="44">
        <v>2012</v>
      </c>
      <c r="D16" s="44">
        <v>2013</v>
      </c>
      <c r="E16" s="44">
        <v>2014</v>
      </c>
      <c r="F16" s="44">
        <v>2015</v>
      </c>
      <c r="G16" s="3">
        <v>2016</v>
      </c>
      <c r="H16" s="3">
        <v>2017</v>
      </c>
    </row>
    <row r="17" spans="1:8" ht="15.75">
      <c r="A17" s="8" t="s">
        <v>12</v>
      </c>
      <c r="B17" s="9" t="s">
        <v>13</v>
      </c>
      <c r="C17" s="29">
        <f aca="true" t="shared" si="5" ref="C17:H17">SUM(C18:C20)</f>
        <v>31046</v>
      </c>
      <c r="D17" s="29">
        <f t="shared" si="5"/>
        <v>30148.1</v>
      </c>
      <c r="E17" s="29">
        <f t="shared" si="5"/>
        <v>29796</v>
      </c>
      <c r="F17" s="29">
        <f t="shared" si="5"/>
        <v>29796</v>
      </c>
      <c r="G17" s="4">
        <f t="shared" si="5"/>
        <v>29796</v>
      </c>
      <c r="H17" s="4">
        <f t="shared" si="5"/>
        <v>29796</v>
      </c>
    </row>
    <row r="18" spans="1:8" ht="15.75">
      <c r="A18" s="10" t="s">
        <v>14</v>
      </c>
      <c r="B18" s="11" t="s">
        <v>15</v>
      </c>
      <c r="C18" s="31">
        <v>1986</v>
      </c>
      <c r="D18" s="31">
        <f>1986*0.85</f>
        <v>1688.1</v>
      </c>
      <c r="E18" s="31">
        <v>1986</v>
      </c>
      <c r="F18" s="31">
        <v>1986</v>
      </c>
      <c r="G18" s="12">
        <v>1986</v>
      </c>
      <c r="H18" s="12">
        <v>1986</v>
      </c>
    </row>
    <row r="19" spans="1:8" ht="15.75">
      <c r="A19" s="10" t="s">
        <v>16</v>
      </c>
      <c r="B19" s="11" t="s">
        <v>17</v>
      </c>
      <c r="C19" s="31">
        <v>25260</v>
      </c>
      <c r="D19" s="31">
        <v>24660</v>
      </c>
      <c r="E19" s="31">
        <v>24010</v>
      </c>
      <c r="F19" s="31">
        <v>24010</v>
      </c>
      <c r="G19" s="12">
        <v>24010</v>
      </c>
      <c r="H19" s="12">
        <v>24010</v>
      </c>
    </row>
    <row r="20" spans="1:8" ht="16.5" thickBot="1">
      <c r="A20" s="10" t="s">
        <v>18</v>
      </c>
      <c r="B20" s="11" t="s">
        <v>19</v>
      </c>
      <c r="C20" s="30">
        <v>3800</v>
      </c>
      <c r="D20" s="30">
        <v>3800</v>
      </c>
      <c r="E20" s="30">
        <v>3800</v>
      </c>
      <c r="F20" s="30">
        <v>3800</v>
      </c>
      <c r="G20" s="13">
        <v>3800</v>
      </c>
      <c r="H20" s="13">
        <v>3800</v>
      </c>
    </row>
    <row r="21" spans="1:8" ht="16.5" thickBot="1">
      <c r="A21" s="6"/>
      <c r="B21" s="6"/>
      <c r="C21" s="6"/>
      <c r="D21" s="7"/>
      <c r="E21" s="7"/>
      <c r="F21" s="7"/>
      <c r="G21" s="6"/>
      <c r="H21" s="6"/>
    </row>
    <row r="22" spans="1:8" ht="33.75" customHeight="1" thickBot="1">
      <c r="A22" s="66" t="s">
        <v>20</v>
      </c>
      <c r="B22" s="67"/>
      <c r="C22" s="44">
        <v>2012</v>
      </c>
      <c r="D22" s="44">
        <v>2013</v>
      </c>
      <c r="E22" s="44">
        <v>2014</v>
      </c>
      <c r="F22" s="44">
        <v>2015</v>
      </c>
      <c r="G22" s="3">
        <v>2016</v>
      </c>
      <c r="H22" s="3">
        <v>2017</v>
      </c>
    </row>
    <row r="23" spans="1:8" ht="15.75">
      <c r="A23" s="8" t="s">
        <v>12</v>
      </c>
      <c r="B23" s="9" t="s">
        <v>13</v>
      </c>
      <c r="C23" s="29">
        <f aca="true" t="shared" si="6" ref="C23:H23">SUM(C24:C26)</f>
        <v>30139</v>
      </c>
      <c r="D23" s="29">
        <f t="shared" si="6"/>
        <v>20891</v>
      </c>
      <c r="E23" s="29">
        <f t="shared" si="6"/>
        <v>23189</v>
      </c>
      <c r="F23" s="29">
        <f t="shared" si="6"/>
        <v>23189</v>
      </c>
      <c r="G23" s="4">
        <f t="shared" si="6"/>
        <v>23189</v>
      </c>
      <c r="H23" s="4">
        <f t="shared" si="6"/>
        <v>23189</v>
      </c>
    </row>
    <row r="24" spans="1:8" ht="15.75">
      <c r="A24" s="14" t="s">
        <v>21</v>
      </c>
      <c r="B24" s="15" t="s">
        <v>22</v>
      </c>
      <c r="C24" s="31">
        <v>696</v>
      </c>
      <c r="D24" s="31">
        <v>746</v>
      </c>
      <c r="E24" s="31">
        <v>746</v>
      </c>
      <c r="F24" s="31">
        <v>746</v>
      </c>
      <c r="G24" s="12">
        <v>746</v>
      </c>
      <c r="H24" s="12">
        <v>746</v>
      </c>
    </row>
    <row r="25" spans="1:8" ht="15.75">
      <c r="A25" s="14" t="s">
        <v>23</v>
      </c>
      <c r="B25" s="15" t="s">
        <v>15</v>
      </c>
      <c r="C25" s="31">
        <v>22320</v>
      </c>
      <c r="D25" s="31">
        <f>15320*0.85</f>
        <v>13022</v>
      </c>
      <c r="E25" s="31">
        <v>15320</v>
      </c>
      <c r="F25" s="31">
        <v>15320</v>
      </c>
      <c r="G25" s="12">
        <v>15320</v>
      </c>
      <c r="H25" s="12">
        <v>15320</v>
      </c>
    </row>
    <row r="26" spans="1:8" ht="16.5" thickBot="1">
      <c r="A26" s="14" t="s">
        <v>24</v>
      </c>
      <c r="B26" s="15" t="s">
        <v>25</v>
      </c>
      <c r="C26" s="30">
        <v>7123</v>
      </c>
      <c r="D26" s="30">
        <v>7123</v>
      </c>
      <c r="E26" s="30">
        <v>7123</v>
      </c>
      <c r="F26" s="30">
        <v>7123</v>
      </c>
      <c r="G26" s="13">
        <v>7123</v>
      </c>
      <c r="H26" s="13">
        <v>7123</v>
      </c>
    </row>
    <row r="27" spans="1:8" ht="16.5" thickBot="1">
      <c r="A27" s="6"/>
      <c r="B27" s="6"/>
      <c r="C27" s="6"/>
      <c r="D27" s="7"/>
      <c r="E27" s="7"/>
      <c r="F27" s="7"/>
      <c r="G27" s="6"/>
      <c r="H27" s="6"/>
    </row>
    <row r="28" spans="1:8" ht="32.25" customHeight="1" thickBot="1">
      <c r="A28" s="66" t="s">
        <v>26</v>
      </c>
      <c r="B28" s="67"/>
      <c r="C28" s="44">
        <v>2012</v>
      </c>
      <c r="D28" s="44">
        <v>2013</v>
      </c>
      <c r="E28" s="44">
        <v>2014</v>
      </c>
      <c r="F28" s="44">
        <v>2015</v>
      </c>
      <c r="G28" s="3">
        <v>2016</v>
      </c>
      <c r="H28" s="3">
        <v>2017</v>
      </c>
    </row>
    <row r="29" spans="1:8" ht="15.75">
      <c r="A29" s="8" t="s">
        <v>12</v>
      </c>
      <c r="B29" s="9" t="s">
        <v>13</v>
      </c>
      <c r="C29" s="29">
        <f aca="true" t="shared" si="7" ref="C29:H29">SUM(C30)</f>
        <v>225699.95</v>
      </c>
      <c r="D29" s="29">
        <f t="shared" si="7"/>
        <v>231265.71</v>
      </c>
      <c r="E29" s="29">
        <f t="shared" si="7"/>
        <v>231713.08</v>
      </c>
      <c r="F29" s="29">
        <f t="shared" si="7"/>
        <v>236704.02</v>
      </c>
      <c r="G29" s="4">
        <f t="shared" si="7"/>
        <v>236704.02</v>
      </c>
      <c r="H29" s="4">
        <f t="shared" si="7"/>
        <v>236704.02</v>
      </c>
    </row>
    <row r="30" spans="1:8" ht="16.5" thickBot="1">
      <c r="A30" s="10" t="s">
        <v>27</v>
      </c>
      <c r="B30" s="11" t="s">
        <v>22</v>
      </c>
      <c r="C30" s="30">
        <v>225699.95</v>
      </c>
      <c r="D30" s="30">
        <v>231265.71</v>
      </c>
      <c r="E30" s="30">
        <v>231713.08</v>
      </c>
      <c r="F30" s="30">
        <v>236704.02</v>
      </c>
      <c r="G30" s="13">
        <v>236704.02</v>
      </c>
      <c r="H30" s="13">
        <v>236704.02</v>
      </c>
    </row>
    <row r="31" spans="1:8" ht="31.5" customHeight="1" thickBot="1">
      <c r="A31" s="66" t="s">
        <v>28</v>
      </c>
      <c r="B31" s="68"/>
      <c r="C31" s="44">
        <v>2012</v>
      </c>
      <c r="D31" s="44">
        <v>2013</v>
      </c>
      <c r="E31" s="44">
        <v>2014</v>
      </c>
      <c r="F31" s="44">
        <v>2015</v>
      </c>
      <c r="G31" s="3">
        <v>2016</v>
      </c>
      <c r="H31" s="3">
        <v>2017</v>
      </c>
    </row>
    <row r="32" spans="1:8" ht="15.75">
      <c r="A32" s="8" t="s">
        <v>12</v>
      </c>
      <c r="B32" s="46" t="s">
        <v>29</v>
      </c>
      <c r="C32" s="29">
        <f aca="true" t="shared" si="8" ref="C32:H32">SUM(C33)</f>
        <v>750</v>
      </c>
      <c r="D32" s="29">
        <f t="shared" si="8"/>
        <v>750</v>
      </c>
      <c r="E32" s="29">
        <f t="shared" si="8"/>
        <v>750</v>
      </c>
      <c r="F32" s="29">
        <f t="shared" si="8"/>
        <v>750</v>
      </c>
      <c r="G32" s="4">
        <f t="shared" si="8"/>
        <v>750</v>
      </c>
      <c r="H32" s="4">
        <f t="shared" si="8"/>
        <v>750</v>
      </c>
    </row>
    <row r="33" spans="1:8" ht="16.5" thickBot="1">
      <c r="A33" s="10" t="s">
        <v>30</v>
      </c>
      <c r="B33" s="47" t="s">
        <v>31</v>
      </c>
      <c r="C33" s="30">
        <v>750</v>
      </c>
      <c r="D33" s="30">
        <v>750</v>
      </c>
      <c r="E33" s="30">
        <v>750</v>
      </c>
      <c r="F33" s="30">
        <v>750</v>
      </c>
      <c r="G33" s="13">
        <v>750</v>
      </c>
      <c r="H33" s="13">
        <v>750</v>
      </c>
    </row>
    <row r="34" spans="1:8" ht="3.75" customHeight="1" thickBot="1">
      <c r="A34" s="16"/>
      <c r="B34" s="6"/>
      <c r="C34" s="25"/>
      <c r="D34" s="25"/>
      <c r="E34" s="25"/>
      <c r="F34" s="25"/>
      <c r="G34" s="24"/>
      <c r="H34" s="60"/>
    </row>
    <row r="35" spans="1:8" ht="15.75">
      <c r="A35" s="8" t="s">
        <v>12</v>
      </c>
      <c r="B35" s="46" t="s">
        <v>13</v>
      </c>
      <c r="C35" s="29">
        <f aca="true" t="shared" si="9" ref="C35:H35">SUM(C36)</f>
        <v>320</v>
      </c>
      <c r="D35" s="29">
        <f t="shared" si="9"/>
        <v>320</v>
      </c>
      <c r="E35" s="29">
        <f t="shared" si="9"/>
        <v>320</v>
      </c>
      <c r="F35" s="29">
        <f t="shared" si="9"/>
        <v>320</v>
      </c>
      <c r="G35" s="4">
        <f t="shared" si="9"/>
        <v>320</v>
      </c>
      <c r="H35" s="4">
        <f t="shared" si="9"/>
        <v>320</v>
      </c>
    </row>
    <row r="36" spans="1:8" ht="16.5" thickBot="1">
      <c r="A36" s="17" t="s">
        <v>32</v>
      </c>
      <c r="B36" s="48" t="s">
        <v>22</v>
      </c>
      <c r="C36" s="30">
        <v>320</v>
      </c>
      <c r="D36" s="30">
        <v>320</v>
      </c>
      <c r="E36" s="30">
        <v>320</v>
      </c>
      <c r="F36" s="30">
        <v>320</v>
      </c>
      <c r="G36" s="13">
        <v>320</v>
      </c>
      <c r="H36" s="13">
        <v>320</v>
      </c>
    </row>
    <row r="37" spans="1:8" ht="16.5" thickBot="1">
      <c r="A37" s="6"/>
      <c r="B37" s="6"/>
      <c r="C37" s="6"/>
      <c r="D37" s="7"/>
      <c r="E37" s="7"/>
      <c r="F37" s="7"/>
      <c r="G37" s="6"/>
      <c r="H37" s="6"/>
    </row>
    <row r="38" spans="1:8" ht="32.25" customHeight="1" thickBot="1">
      <c r="A38" s="66" t="s">
        <v>33</v>
      </c>
      <c r="B38" s="68"/>
      <c r="C38" s="44">
        <v>2012</v>
      </c>
      <c r="D38" s="44">
        <v>2013</v>
      </c>
      <c r="E38" s="44">
        <v>2014</v>
      </c>
      <c r="F38" s="44">
        <v>2015</v>
      </c>
      <c r="G38" s="3">
        <v>2016</v>
      </c>
      <c r="H38" s="3">
        <v>2017</v>
      </c>
    </row>
    <row r="39" spans="1:8" ht="15.75">
      <c r="A39" s="8" t="s">
        <v>12</v>
      </c>
      <c r="B39" s="46" t="s">
        <v>29</v>
      </c>
      <c r="C39" s="29">
        <f aca="true" t="shared" si="10" ref="C39:H39">SUM(C40)</f>
        <v>17377</v>
      </c>
      <c r="D39" s="29">
        <f t="shared" si="10"/>
        <v>17627</v>
      </c>
      <c r="E39" s="29">
        <f t="shared" si="10"/>
        <v>17877</v>
      </c>
      <c r="F39" s="29">
        <f t="shared" si="10"/>
        <v>18077</v>
      </c>
      <c r="G39" s="4">
        <f t="shared" si="10"/>
        <v>18077</v>
      </c>
      <c r="H39" s="4">
        <f t="shared" si="10"/>
        <v>18077</v>
      </c>
    </row>
    <row r="40" spans="1:8" ht="15.75">
      <c r="A40" s="10" t="s">
        <v>34</v>
      </c>
      <c r="B40" s="47" t="s">
        <v>31</v>
      </c>
      <c r="C40" s="31">
        <v>17377</v>
      </c>
      <c r="D40" s="31">
        <v>17627</v>
      </c>
      <c r="E40" s="31">
        <v>17877</v>
      </c>
      <c r="F40" s="31">
        <v>18077</v>
      </c>
      <c r="G40" s="12">
        <v>18077</v>
      </c>
      <c r="H40" s="12">
        <v>18077</v>
      </c>
    </row>
    <row r="41" spans="1:8" ht="16.5" thickBot="1">
      <c r="A41" s="10" t="s">
        <v>34</v>
      </c>
      <c r="B41" s="49" t="s">
        <v>35</v>
      </c>
      <c r="C41" s="35">
        <v>8000</v>
      </c>
      <c r="D41" s="35">
        <v>8100</v>
      </c>
      <c r="E41" s="35">
        <v>8350</v>
      </c>
      <c r="F41" s="35">
        <v>8550</v>
      </c>
      <c r="G41" s="19">
        <v>8550</v>
      </c>
      <c r="H41" s="19">
        <v>8550</v>
      </c>
    </row>
    <row r="42" spans="1:8" ht="3.75" customHeight="1" thickBot="1">
      <c r="A42" s="16"/>
      <c r="B42" s="6"/>
      <c r="C42" s="25"/>
      <c r="D42" s="25"/>
      <c r="E42" s="25"/>
      <c r="F42" s="25"/>
      <c r="G42" s="24"/>
      <c r="H42" s="60"/>
    </row>
    <row r="43" spans="1:8" ht="15.75">
      <c r="A43" s="8" t="s">
        <v>12</v>
      </c>
      <c r="B43" s="46" t="s">
        <v>13</v>
      </c>
      <c r="C43" s="29">
        <f aca="true" t="shared" si="11" ref="C43:H43">SUM(C44:C47)</f>
        <v>91445</v>
      </c>
      <c r="D43" s="29">
        <f t="shared" si="11"/>
        <v>90795</v>
      </c>
      <c r="E43" s="29">
        <f t="shared" si="11"/>
        <v>90895</v>
      </c>
      <c r="F43" s="29">
        <f t="shared" si="11"/>
        <v>91295</v>
      </c>
      <c r="G43" s="4">
        <f t="shared" si="11"/>
        <v>91295</v>
      </c>
      <c r="H43" s="4">
        <f t="shared" si="11"/>
        <v>91295</v>
      </c>
    </row>
    <row r="44" spans="1:8" ht="15.75">
      <c r="A44" s="10" t="s">
        <v>36</v>
      </c>
      <c r="B44" s="47" t="s">
        <v>22</v>
      </c>
      <c r="C44" s="31">
        <v>41530</v>
      </c>
      <c r="D44" s="31">
        <v>42870</v>
      </c>
      <c r="E44" s="31">
        <v>41970</v>
      </c>
      <c r="F44" s="31">
        <v>43370</v>
      </c>
      <c r="G44" s="12">
        <v>43370</v>
      </c>
      <c r="H44" s="12">
        <v>43370</v>
      </c>
    </row>
    <row r="45" spans="1:8" ht="15.75">
      <c r="A45" s="10" t="s">
        <v>36</v>
      </c>
      <c r="B45" s="47" t="s">
        <v>37</v>
      </c>
      <c r="C45" s="32">
        <v>1000</v>
      </c>
      <c r="D45" s="32">
        <v>3000</v>
      </c>
      <c r="E45" s="32">
        <v>4000</v>
      </c>
      <c r="F45" s="32">
        <v>3000</v>
      </c>
      <c r="G45" s="20">
        <v>3000</v>
      </c>
      <c r="H45" s="20">
        <v>3000</v>
      </c>
    </row>
    <row r="46" spans="1:8" ht="15.75">
      <c r="A46" s="10" t="s">
        <v>38</v>
      </c>
      <c r="B46" s="47" t="s">
        <v>39</v>
      </c>
      <c r="C46" s="31">
        <v>16015</v>
      </c>
      <c r="D46" s="31">
        <v>12025</v>
      </c>
      <c r="E46" s="31">
        <v>12025</v>
      </c>
      <c r="F46" s="31">
        <v>12025</v>
      </c>
      <c r="G46" s="12">
        <v>12025</v>
      </c>
      <c r="H46" s="12">
        <v>12025</v>
      </c>
    </row>
    <row r="47" spans="1:8" ht="16.5" thickBot="1">
      <c r="A47" s="17" t="s">
        <v>40</v>
      </c>
      <c r="B47" s="48" t="s">
        <v>41</v>
      </c>
      <c r="C47" s="30">
        <v>32900</v>
      </c>
      <c r="D47" s="30">
        <v>32900</v>
      </c>
      <c r="E47" s="30">
        <v>32900</v>
      </c>
      <c r="F47" s="30">
        <v>32900</v>
      </c>
      <c r="G47" s="13">
        <v>32900</v>
      </c>
      <c r="H47" s="13">
        <v>32900</v>
      </c>
    </row>
    <row r="48" spans="1:8" ht="16.5" thickBot="1">
      <c r="A48" s="6"/>
      <c r="B48" s="6"/>
      <c r="C48" s="6"/>
      <c r="D48" s="7"/>
      <c r="E48" s="7"/>
      <c r="F48" s="7"/>
      <c r="G48" s="6"/>
      <c r="H48" s="6"/>
    </row>
    <row r="49" spans="1:8" ht="32.25" customHeight="1" thickBot="1">
      <c r="A49" s="66" t="s">
        <v>42</v>
      </c>
      <c r="B49" s="68"/>
      <c r="C49" s="44">
        <v>2012</v>
      </c>
      <c r="D49" s="44">
        <v>2013</v>
      </c>
      <c r="E49" s="44">
        <v>2014</v>
      </c>
      <c r="F49" s="44">
        <v>2015</v>
      </c>
      <c r="G49" s="3">
        <v>2016</v>
      </c>
      <c r="H49" s="3">
        <v>2017</v>
      </c>
    </row>
    <row r="50" spans="1:8" ht="15.75">
      <c r="A50" s="8" t="s">
        <v>12</v>
      </c>
      <c r="B50" s="46" t="s">
        <v>29</v>
      </c>
      <c r="C50" s="29">
        <f aca="true" t="shared" si="12" ref="C50:H50">SUM(C51:C53)</f>
        <v>4231868</v>
      </c>
      <c r="D50" s="29">
        <f t="shared" si="12"/>
        <v>4284000</v>
      </c>
      <c r="E50" s="29">
        <f t="shared" si="12"/>
        <v>4486500</v>
      </c>
      <c r="F50" s="29">
        <f t="shared" si="12"/>
        <v>4689000</v>
      </c>
      <c r="G50" s="4">
        <f t="shared" si="12"/>
        <v>4739000</v>
      </c>
      <c r="H50" s="4">
        <f t="shared" si="12"/>
        <v>4789000</v>
      </c>
    </row>
    <row r="51" spans="1:8" ht="15.75">
      <c r="A51" s="10" t="s">
        <v>43</v>
      </c>
      <c r="B51" s="47" t="s">
        <v>31</v>
      </c>
      <c r="C51" s="31">
        <v>4000</v>
      </c>
      <c r="D51" s="31">
        <v>4000</v>
      </c>
      <c r="E51" s="31">
        <v>4000</v>
      </c>
      <c r="F51" s="31">
        <v>4000</v>
      </c>
      <c r="G51" s="12">
        <v>4000</v>
      </c>
      <c r="H51" s="12">
        <v>4000</v>
      </c>
    </row>
    <row r="52" spans="1:8" ht="15.75">
      <c r="A52" s="10" t="s">
        <v>44</v>
      </c>
      <c r="B52" s="47" t="s">
        <v>45</v>
      </c>
      <c r="C52" s="31">
        <v>77868</v>
      </c>
      <c r="D52" s="31">
        <v>80000</v>
      </c>
      <c r="E52" s="31">
        <v>82500</v>
      </c>
      <c r="F52" s="31">
        <v>85000</v>
      </c>
      <c r="G52" s="12">
        <v>85000</v>
      </c>
      <c r="H52" s="12">
        <v>85000</v>
      </c>
    </row>
    <row r="53" spans="1:8" ht="16.5" thickBot="1">
      <c r="A53" s="10" t="s">
        <v>46</v>
      </c>
      <c r="B53" s="47" t="s">
        <v>47</v>
      </c>
      <c r="C53" s="30">
        <v>4150000</v>
      </c>
      <c r="D53" s="30">
        <v>4200000</v>
      </c>
      <c r="E53" s="30">
        <v>4400000</v>
      </c>
      <c r="F53" s="30">
        <v>4600000</v>
      </c>
      <c r="G53" s="21">
        <v>4650000</v>
      </c>
      <c r="H53" s="21">
        <v>4700000</v>
      </c>
    </row>
    <row r="54" spans="1:8" ht="3.75" customHeight="1" thickBot="1">
      <c r="A54" s="16"/>
      <c r="B54" s="6"/>
      <c r="C54" s="25"/>
      <c r="D54" s="25"/>
      <c r="E54" s="25"/>
      <c r="F54" s="25"/>
      <c r="G54" s="24"/>
      <c r="H54" s="60"/>
    </row>
    <row r="55" spans="1:8" ht="15.75">
      <c r="A55" s="8" t="s">
        <v>12</v>
      </c>
      <c r="B55" s="46" t="s">
        <v>13</v>
      </c>
      <c r="C55" s="29">
        <f aca="true" t="shared" si="13" ref="C55:H55">SUM(C56:C61)</f>
        <v>106272.23</v>
      </c>
      <c r="D55" s="29">
        <f t="shared" si="13"/>
        <v>78095.65</v>
      </c>
      <c r="E55" s="29">
        <f t="shared" si="13"/>
        <v>107857.86</v>
      </c>
      <c r="F55" s="29">
        <f t="shared" si="13"/>
        <v>104419.36</v>
      </c>
      <c r="G55" s="4">
        <f t="shared" si="13"/>
        <v>144912.22</v>
      </c>
      <c r="H55" s="4">
        <f t="shared" si="13"/>
        <v>185300.31</v>
      </c>
    </row>
    <row r="56" spans="1:8" ht="15.75">
      <c r="A56" s="10" t="s">
        <v>48</v>
      </c>
      <c r="B56" s="47" t="s">
        <v>22</v>
      </c>
      <c r="C56" s="31">
        <v>679</v>
      </c>
      <c r="D56" s="31">
        <v>734.85</v>
      </c>
      <c r="E56" s="31">
        <v>735.36</v>
      </c>
      <c r="F56" s="31">
        <v>735.43</v>
      </c>
      <c r="G56" s="12">
        <v>735.43</v>
      </c>
      <c r="H56" s="12">
        <v>735.43</v>
      </c>
    </row>
    <row r="57" spans="1:8" ht="15.75">
      <c r="A57" s="10" t="s">
        <v>49</v>
      </c>
      <c r="B57" s="47" t="s">
        <v>15</v>
      </c>
      <c r="C57" s="31">
        <f>8710+83.23</f>
        <v>8793.23</v>
      </c>
      <c r="D57" s="31">
        <f>8710*0.85</f>
        <v>7403.5</v>
      </c>
      <c r="E57" s="31">
        <v>8710</v>
      </c>
      <c r="F57" s="31">
        <v>13050</v>
      </c>
      <c r="G57" s="12">
        <v>13050</v>
      </c>
      <c r="H57" s="12">
        <v>13050</v>
      </c>
    </row>
    <row r="58" spans="1:8" ht="15.75">
      <c r="A58" s="10" t="s">
        <v>50</v>
      </c>
      <c r="B58" s="47" t="s">
        <v>39</v>
      </c>
      <c r="C58" s="31">
        <v>15300</v>
      </c>
      <c r="D58" s="31">
        <v>15300</v>
      </c>
      <c r="E58" s="31">
        <v>15300</v>
      </c>
      <c r="F58" s="31">
        <v>15300</v>
      </c>
      <c r="G58" s="22">
        <v>15300</v>
      </c>
      <c r="H58" s="22">
        <v>15300</v>
      </c>
    </row>
    <row r="59" spans="1:8" ht="15.75">
      <c r="A59" s="10" t="s">
        <v>51</v>
      </c>
      <c r="B59" s="47" t="s">
        <v>52</v>
      </c>
      <c r="C59" s="31">
        <v>27000</v>
      </c>
      <c r="D59" s="12">
        <v>34407.3</v>
      </c>
      <c r="E59" s="12">
        <v>32862.5</v>
      </c>
      <c r="F59" s="12">
        <v>25083.93</v>
      </c>
      <c r="G59" s="12">
        <v>15576.79</v>
      </c>
      <c r="H59" s="12">
        <v>5964.88</v>
      </c>
    </row>
    <row r="60" spans="1:8" ht="15.75">
      <c r="A60" s="10" t="s">
        <v>53</v>
      </c>
      <c r="B60" s="47" t="s">
        <v>54</v>
      </c>
      <c r="C60" s="31">
        <v>250</v>
      </c>
      <c r="D60" s="31">
        <v>250</v>
      </c>
      <c r="E60" s="31">
        <v>250</v>
      </c>
      <c r="F60" s="31">
        <v>250</v>
      </c>
      <c r="G60" s="12">
        <v>250</v>
      </c>
      <c r="H60" s="12">
        <v>250</v>
      </c>
    </row>
    <row r="61" spans="1:8" ht="16.5" thickBot="1">
      <c r="A61" s="23" t="s">
        <v>55</v>
      </c>
      <c r="B61" s="50" t="s">
        <v>56</v>
      </c>
      <c r="C61" s="52">
        <v>54250</v>
      </c>
      <c r="D61" s="30">
        <v>20000</v>
      </c>
      <c r="E61" s="30">
        <v>50000</v>
      </c>
      <c r="F61" s="30">
        <v>50000</v>
      </c>
      <c r="G61" s="13">
        <v>100000</v>
      </c>
      <c r="H61" s="13">
        <v>150000</v>
      </c>
    </row>
    <row r="62" spans="1:8" ht="3.75" customHeight="1" thickBot="1">
      <c r="A62" s="16"/>
      <c r="B62" s="6"/>
      <c r="C62" s="25"/>
      <c r="D62" s="25"/>
      <c r="E62" s="25"/>
      <c r="F62" s="25"/>
      <c r="G62" s="24"/>
      <c r="H62" s="60"/>
    </row>
    <row r="63" spans="1:8" ht="15.75">
      <c r="A63" s="8" t="s">
        <v>12</v>
      </c>
      <c r="B63" s="46" t="s">
        <v>57</v>
      </c>
      <c r="C63" s="29">
        <f aca="true" t="shared" si="14" ref="C63:H63">SUM(C64:C66)</f>
        <v>1075212.79</v>
      </c>
      <c r="D63" s="29">
        <f t="shared" si="14"/>
        <v>-50000</v>
      </c>
      <c r="E63" s="29">
        <f t="shared" si="14"/>
        <v>-157142.86</v>
      </c>
      <c r="F63" s="29">
        <f t="shared" si="14"/>
        <v>-314285.71</v>
      </c>
      <c r="G63" s="4">
        <f t="shared" si="14"/>
        <v>-314285.71</v>
      </c>
      <c r="H63" s="4">
        <f t="shared" si="14"/>
        <v>-314285.71</v>
      </c>
    </row>
    <row r="64" spans="1:8" ht="15.75">
      <c r="A64" s="10" t="s">
        <v>58</v>
      </c>
      <c r="B64" s="47" t="s">
        <v>59</v>
      </c>
      <c r="C64" s="31">
        <v>-207730</v>
      </c>
      <c r="D64" s="31">
        <v>-50000</v>
      </c>
      <c r="E64" s="31">
        <v>0</v>
      </c>
      <c r="F64" s="31">
        <v>0</v>
      </c>
      <c r="G64" s="12">
        <v>0</v>
      </c>
      <c r="H64" s="12">
        <v>0</v>
      </c>
    </row>
    <row r="65" spans="1:8" ht="15.75">
      <c r="A65" s="26" t="s">
        <v>60</v>
      </c>
      <c r="B65" s="51" t="s">
        <v>61</v>
      </c>
      <c r="C65" s="53">
        <v>1100000</v>
      </c>
      <c r="D65" s="53">
        <v>0</v>
      </c>
      <c r="E65" s="53">
        <v>-157142.86</v>
      </c>
      <c r="F65" s="53">
        <v>-314285.71</v>
      </c>
      <c r="G65" s="22">
        <v>-314285.71</v>
      </c>
      <c r="H65" s="22">
        <v>-314285.71</v>
      </c>
    </row>
    <row r="66" spans="1:8" ht="16.5" thickBot="1">
      <c r="A66" s="27" t="s">
        <v>62</v>
      </c>
      <c r="B66" s="48" t="s">
        <v>63</v>
      </c>
      <c r="C66" s="30">
        <v>182942.79</v>
      </c>
      <c r="D66" s="30">
        <v>0</v>
      </c>
      <c r="E66" s="30">
        <v>0</v>
      </c>
      <c r="F66" s="30">
        <v>0</v>
      </c>
      <c r="G66" s="21">
        <v>0</v>
      </c>
      <c r="H66" s="21">
        <v>0</v>
      </c>
    </row>
    <row r="67" spans="1:8" ht="32.25" customHeight="1" thickBot="1">
      <c r="A67" s="66" t="s">
        <v>64</v>
      </c>
      <c r="B67" s="68"/>
      <c r="C67" s="44">
        <v>2012</v>
      </c>
      <c r="D67" s="44">
        <v>2013</v>
      </c>
      <c r="E67" s="44">
        <v>2014</v>
      </c>
      <c r="F67" s="44">
        <v>2015</v>
      </c>
      <c r="G67" s="3">
        <v>2016</v>
      </c>
      <c r="H67" s="3">
        <v>2017</v>
      </c>
    </row>
    <row r="68" spans="1:8" ht="15.75">
      <c r="A68" s="8" t="s">
        <v>12</v>
      </c>
      <c r="B68" s="46" t="s">
        <v>29</v>
      </c>
      <c r="C68" s="29">
        <f aca="true" t="shared" si="15" ref="C68:H68">SUM(C69)</f>
        <v>50</v>
      </c>
      <c r="D68" s="29">
        <f t="shared" si="15"/>
        <v>50</v>
      </c>
      <c r="E68" s="29">
        <f t="shared" si="15"/>
        <v>50</v>
      </c>
      <c r="F68" s="29">
        <f t="shared" si="15"/>
        <v>50</v>
      </c>
      <c r="G68" s="4">
        <f t="shared" si="15"/>
        <v>50</v>
      </c>
      <c r="H68" s="4">
        <f t="shared" si="15"/>
        <v>50</v>
      </c>
    </row>
    <row r="69" spans="1:8" ht="16.5" thickBot="1">
      <c r="A69" s="10" t="s">
        <v>65</v>
      </c>
      <c r="B69" s="47" t="s">
        <v>31</v>
      </c>
      <c r="C69" s="30">
        <v>50</v>
      </c>
      <c r="D69" s="30">
        <v>50</v>
      </c>
      <c r="E69" s="30">
        <v>50</v>
      </c>
      <c r="F69" s="30">
        <v>50</v>
      </c>
      <c r="G69" s="13">
        <v>50</v>
      </c>
      <c r="H69" s="13">
        <v>50</v>
      </c>
    </row>
    <row r="70" spans="1:8" ht="3.75" customHeight="1" thickBot="1">
      <c r="A70" s="16"/>
      <c r="B70" s="6"/>
      <c r="C70" s="25"/>
      <c r="D70" s="25"/>
      <c r="E70" s="25"/>
      <c r="F70" s="25"/>
      <c r="G70" s="24"/>
      <c r="H70" s="60"/>
    </row>
    <row r="71" spans="1:8" ht="15.75">
      <c r="A71" s="8" t="s">
        <v>12</v>
      </c>
      <c r="B71" s="46" t="s">
        <v>13</v>
      </c>
      <c r="C71" s="29">
        <f aca="true" t="shared" si="16" ref="C71:H71">SUM(C72:C75,C77:C83)</f>
        <v>976116.58</v>
      </c>
      <c r="D71" s="29">
        <f t="shared" si="16"/>
        <v>552508</v>
      </c>
      <c r="E71" s="29">
        <f t="shared" si="16"/>
        <v>386704</v>
      </c>
      <c r="F71" s="29">
        <f t="shared" si="16"/>
        <v>621786.1</v>
      </c>
      <c r="G71" s="4">
        <f t="shared" si="16"/>
        <v>630671.27</v>
      </c>
      <c r="H71" s="4">
        <f t="shared" si="16"/>
        <v>636704</v>
      </c>
    </row>
    <row r="72" spans="1:8" ht="15.75">
      <c r="A72" s="10" t="s">
        <v>66</v>
      </c>
      <c r="B72" s="47" t="s">
        <v>22</v>
      </c>
      <c r="C72" s="31">
        <v>1296.2</v>
      </c>
      <c r="D72" s="31">
        <v>1434</v>
      </c>
      <c r="E72" s="31">
        <v>1434</v>
      </c>
      <c r="F72" s="31">
        <v>1434</v>
      </c>
      <c r="G72" s="12">
        <v>1434</v>
      </c>
      <c r="H72" s="12">
        <v>1434</v>
      </c>
    </row>
    <row r="73" spans="1:8" ht="15.75">
      <c r="A73" s="10" t="s">
        <v>66</v>
      </c>
      <c r="B73" s="47" t="s">
        <v>37</v>
      </c>
      <c r="C73" s="31">
        <v>9500</v>
      </c>
      <c r="D73" s="31">
        <v>5760</v>
      </c>
      <c r="E73" s="31">
        <v>5760</v>
      </c>
      <c r="F73" s="31">
        <v>5760</v>
      </c>
      <c r="G73" s="12">
        <v>5760</v>
      </c>
      <c r="H73" s="12">
        <v>5760</v>
      </c>
    </row>
    <row r="74" spans="1:8" ht="15.75">
      <c r="A74" s="10" t="s">
        <v>67</v>
      </c>
      <c r="B74" s="47" t="s">
        <v>68</v>
      </c>
      <c r="C74" s="31">
        <v>20</v>
      </c>
      <c r="D74" s="31">
        <v>0</v>
      </c>
      <c r="E74" s="31">
        <v>0</v>
      </c>
      <c r="F74" s="31">
        <v>0</v>
      </c>
      <c r="G74" s="12">
        <v>0</v>
      </c>
      <c r="H74" s="12">
        <v>0</v>
      </c>
    </row>
    <row r="75" spans="1:8" ht="15.75">
      <c r="A75" s="10" t="s">
        <v>69</v>
      </c>
      <c r="B75" s="47" t="s">
        <v>15</v>
      </c>
      <c r="C75" s="31">
        <v>99000</v>
      </c>
      <c r="D75" s="31">
        <f>94640*0.85</f>
        <v>80444</v>
      </c>
      <c r="E75" s="31">
        <v>94640</v>
      </c>
      <c r="F75" s="31">
        <v>94640</v>
      </c>
      <c r="G75" s="12">
        <v>94640</v>
      </c>
      <c r="H75" s="12">
        <v>94640</v>
      </c>
    </row>
    <row r="76" spans="1:8" ht="15.75">
      <c r="A76" s="10" t="s">
        <v>69</v>
      </c>
      <c r="B76" s="49" t="s">
        <v>70</v>
      </c>
      <c r="C76" s="33">
        <v>85000</v>
      </c>
      <c r="D76" s="33">
        <f>75000*0.85</f>
        <v>63750</v>
      </c>
      <c r="E76" s="33">
        <v>75000</v>
      </c>
      <c r="F76" s="33">
        <v>75000</v>
      </c>
      <c r="G76" s="5">
        <v>75000</v>
      </c>
      <c r="H76" s="5">
        <v>75000</v>
      </c>
    </row>
    <row r="77" spans="1:8" ht="15.75">
      <c r="A77" s="10" t="s">
        <v>71</v>
      </c>
      <c r="B77" s="47" t="s">
        <v>72</v>
      </c>
      <c r="C77" s="31">
        <v>2589</v>
      </c>
      <c r="D77" s="31">
        <v>1441</v>
      </c>
      <c r="E77" s="31">
        <v>1441</v>
      </c>
      <c r="F77" s="31">
        <v>1441</v>
      </c>
      <c r="G77" s="12">
        <v>1441</v>
      </c>
      <c r="H77" s="12">
        <v>1441</v>
      </c>
    </row>
    <row r="78" spans="1:8" ht="15.75">
      <c r="A78" s="10" t="s">
        <v>73</v>
      </c>
      <c r="B78" s="47" t="s">
        <v>39</v>
      </c>
      <c r="C78" s="31">
        <v>24362</v>
      </c>
      <c r="D78" s="31">
        <v>22881</v>
      </c>
      <c r="E78" s="31">
        <v>22881</v>
      </c>
      <c r="F78" s="31">
        <v>22881</v>
      </c>
      <c r="G78" s="12">
        <v>22881</v>
      </c>
      <c r="H78" s="12">
        <v>22881</v>
      </c>
    </row>
    <row r="79" spans="1:8" ht="15.75">
      <c r="A79" s="10" t="s">
        <v>74</v>
      </c>
      <c r="B79" s="47" t="s">
        <v>19</v>
      </c>
      <c r="C79" s="31">
        <v>2000</v>
      </c>
      <c r="D79" s="31">
        <v>0</v>
      </c>
      <c r="E79" s="31">
        <v>0</v>
      </c>
      <c r="F79" s="31">
        <v>0</v>
      </c>
      <c r="G79" s="12">
        <v>0</v>
      </c>
      <c r="H79" s="12">
        <v>0</v>
      </c>
    </row>
    <row r="80" spans="1:8" ht="15.75">
      <c r="A80" s="10" t="s">
        <v>75</v>
      </c>
      <c r="B80" s="47" t="s">
        <v>76</v>
      </c>
      <c r="C80" s="31">
        <v>13375.88</v>
      </c>
      <c r="D80" s="31">
        <v>7000</v>
      </c>
      <c r="E80" s="31">
        <v>8618</v>
      </c>
      <c r="F80" s="31">
        <v>8618</v>
      </c>
      <c r="G80" s="12">
        <v>8618</v>
      </c>
      <c r="H80" s="12">
        <v>8618</v>
      </c>
    </row>
    <row r="81" spans="1:8" ht="15.75">
      <c r="A81" s="10" t="s">
        <v>75</v>
      </c>
      <c r="B81" s="47" t="s">
        <v>77</v>
      </c>
      <c r="C81" s="31">
        <v>120104.42</v>
      </c>
      <c r="D81" s="31">
        <v>40000</v>
      </c>
      <c r="E81" s="31">
        <v>0</v>
      </c>
      <c r="F81" s="31">
        <v>0</v>
      </c>
      <c r="G81" s="12">
        <v>0</v>
      </c>
      <c r="H81" s="12">
        <v>0</v>
      </c>
    </row>
    <row r="82" spans="1:8" ht="15.75">
      <c r="A82" s="10" t="s">
        <v>78</v>
      </c>
      <c r="B82" s="47" t="s">
        <v>79</v>
      </c>
      <c r="C82" s="31">
        <f>118930-50000</f>
        <v>68930</v>
      </c>
      <c r="D82" s="31">
        <v>43548</v>
      </c>
      <c r="E82" s="31">
        <v>51930</v>
      </c>
      <c r="F82" s="31">
        <f>51930+35082.1</f>
        <v>87012.1</v>
      </c>
      <c r="G82" s="12">
        <f>101930-6032.73</f>
        <v>95897.27</v>
      </c>
      <c r="H82" s="12">
        <v>101930</v>
      </c>
    </row>
    <row r="83" spans="1:8" ht="16.5" thickBot="1">
      <c r="A83" s="17" t="s">
        <v>78</v>
      </c>
      <c r="B83" s="48" t="s">
        <v>80</v>
      </c>
      <c r="C83" s="30">
        <v>634939.08</v>
      </c>
      <c r="D83" s="30">
        <v>350000</v>
      </c>
      <c r="E83" s="30">
        <v>200000</v>
      </c>
      <c r="F83" s="30">
        <v>400000</v>
      </c>
      <c r="G83" s="13">
        <v>400000</v>
      </c>
      <c r="H83" s="13">
        <v>400000</v>
      </c>
    </row>
    <row r="84" spans="1:8" ht="16.5" thickBot="1">
      <c r="A84" s="6"/>
      <c r="B84" s="6"/>
      <c r="C84" s="6"/>
      <c r="D84" s="7"/>
      <c r="E84" s="7"/>
      <c r="F84" s="7"/>
      <c r="G84" s="6"/>
      <c r="H84" s="6"/>
    </row>
    <row r="85" spans="1:8" ht="32.25" customHeight="1" thickBot="1">
      <c r="A85" s="66" t="s">
        <v>81</v>
      </c>
      <c r="B85" s="68"/>
      <c r="C85" s="44">
        <v>2012</v>
      </c>
      <c r="D85" s="44">
        <v>2013</v>
      </c>
      <c r="E85" s="44">
        <v>2014</v>
      </c>
      <c r="F85" s="44">
        <v>2015</v>
      </c>
      <c r="G85" s="3">
        <v>2016</v>
      </c>
      <c r="H85" s="3">
        <v>2017</v>
      </c>
    </row>
    <row r="86" spans="1:8" ht="15.75">
      <c r="A86" s="8" t="s">
        <v>12</v>
      </c>
      <c r="B86" s="46" t="s">
        <v>29</v>
      </c>
      <c r="C86" s="29">
        <f aca="true" t="shared" si="17" ref="C86:H86">SUM(C87)</f>
        <v>200</v>
      </c>
      <c r="D86" s="29">
        <f t="shared" si="17"/>
        <v>200</v>
      </c>
      <c r="E86" s="29">
        <f t="shared" si="17"/>
        <v>200</v>
      </c>
      <c r="F86" s="29">
        <f t="shared" si="17"/>
        <v>200</v>
      </c>
      <c r="G86" s="4">
        <f t="shared" si="17"/>
        <v>200</v>
      </c>
      <c r="H86" s="4">
        <f t="shared" si="17"/>
        <v>200</v>
      </c>
    </row>
    <row r="87" spans="1:8" ht="16.5" thickBot="1">
      <c r="A87" s="10" t="s">
        <v>82</v>
      </c>
      <c r="B87" s="47" t="s">
        <v>31</v>
      </c>
      <c r="C87" s="30">
        <v>200</v>
      </c>
      <c r="D87" s="30">
        <v>200</v>
      </c>
      <c r="E87" s="30">
        <v>200</v>
      </c>
      <c r="F87" s="30">
        <v>200</v>
      </c>
      <c r="G87" s="13">
        <v>200</v>
      </c>
      <c r="H87" s="13">
        <v>200</v>
      </c>
    </row>
    <row r="88" spans="1:8" ht="3.75" customHeight="1" thickBot="1">
      <c r="A88" s="16"/>
      <c r="B88" s="6"/>
      <c r="C88" s="25"/>
      <c r="D88" s="25"/>
      <c r="E88" s="25"/>
      <c r="F88" s="25"/>
      <c r="G88" s="24"/>
      <c r="H88" s="60"/>
    </row>
    <row r="89" spans="1:8" ht="15.75">
      <c r="A89" s="8" t="s">
        <v>12</v>
      </c>
      <c r="B89" s="46" t="s">
        <v>13</v>
      </c>
      <c r="C89" s="29">
        <f aca="true" t="shared" si="18" ref="C89:H89">SUM(C90:C92)</f>
        <v>68966.18</v>
      </c>
      <c r="D89" s="29">
        <f t="shared" si="18"/>
        <v>57615</v>
      </c>
      <c r="E89" s="29">
        <f t="shared" si="18"/>
        <v>65265</v>
      </c>
      <c r="F89" s="29">
        <f t="shared" si="18"/>
        <v>65265</v>
      </c>
      <c r="G89" s="4">
        <f t="shared" si="18"/>
        <v>65265</v>
      </c>
      <c r="H89" s="4">
        <f t="shared" si="18"/>
        <v>65265</v>
      </c>
    </row>
    <row r="90" spans="1:8" ht="15.75">
      <c r="A90" s="10" t="s">
        <v>83</v>
      </c>
      <c r="B90" s="47" t="s">
        <v>22</v>
      </c>
      <c r="C90" s="31">
        <v>564</v>
      </c>
      <c r="D90" s="31">
        <v>629</v>
      </c>
      <c r="E90" s="31">
        <v>629</v>
      </c>
      <c r="F90" s="31">
        <v>629</v>
      </c>
      <c r="G90" s="12">
        <v>629</v>
      </c>
      <c r="H90" s="12">
        <v>629</v>
      </c>
    </row>
    <row r="91" spans="1:8" ht="15.75">
      <c r="A91" s="10" t="s">
        <v>84</v>
      </c>
      <c r="B91" s="47" t="s">
        <v>15</v>
      </c>
      <c r="C91" s="54">
        <f>63366.18-600-6000-2000</f>
        <v>54766.18</v>
      </c>
      <c r="D91" s="31">
        <f>51000*0.85</f>
        <v>43350</v>
      </c>
      <c r="E91" s="31">
        <v>51000</v>
      </c>
      <c r="F91" s="31">
        <v>51000</v>
      </c>
      <c r="G91" s="12">
        <v>51000</v>
      </c>
      <c r="H91" s="12">
        <v>51000</v>
      </c>
    </row>
    <row r="92" spans="1:8" ht="16.5" thickBot="1">
      <c r="A92" s="17" t="s">
        <v>85</v>
      </c>
      <c r="B92" s="48" t="s">
        <v>39</v>
      </c>
      <c r="C92" s="30">
        <f aca="true" t="shared" si="19" ref="C92:H92">15000-1364</f>
        <v>13636</v>
      </c>
      <c r="D92" s="30">
        <f t="shared" si="19"/>
        <v>13636</v>
      </c>
      <c r="E92" s="30">
        <f t="shared" si="19"/>
        <v>13636</v>
      </c>
      <c r="F92" s="30">
        <f t="shared" si="19"/>
        <v>13636</v>
      </c>
      <c r="G92" s="13">
        <f t="shared" si="19"/>
        <v>13636</v>
      </c>
      <c r="H92" s="13">
        <f t="shared" si="19"/>
        <v>13636</v>
      </c>
    </row>
    <row r="93" spans="1:8" ht="16.5" thickBot="1">
      <c r="A93" s="6"/>
      <c r="B93" s="6"/>
      <c r="C93" s="6"/>
      <c r="D93" s="7"/>
      <c r="E93" s="7"/>
      <c r="F93" s="7"/>
      <c r="G93" s="6"/>
      <c r="H93" s="6"/>
    </row>
    <row r="94" spans="1:8" ht="32.25" customHeight="1" thickBot="1">
      <c r="A94" s="66" t="s">
        <v>86</v>
      </c>
      <c r="B94" s="68"/>
      <c r="C94" s="44">
        <v>2012</v>
      </c>
      <c r="D94" s="44">
        <v>2013</v>
      </c>
      <c r="E94" s="44">
        <v>2014</v>
      </c>
      <c r="F94" s="44">
        <v>2015</v>
      </c>
      <c r="G94" s="3">
        <v>2016</v>
      </c>
      <c r="H94" s="3">
        <v>2017</v>
      </c>
    </row>
    <row r="95" spans="1:8" ht="15.75">
      <c r="A95" s="8" t="s">
        <v>12</v>
      </c>
      <c r="B95" s="46" t="s">
        <v>29</v>
      </c>
      <c r="C95" s="29">
        <f aca="true" t="shared" si="20" ref="C95:H95">SUM(C96:C97)</f>
        <v>5514232</v>
      </c>
      <c r="D95" s="29">
        <f t="shared" si="20"/>
        <v>5514232</v>
      </c>
      <c r="E95" s="29">
        <f t="shared" si="20"/>
        <v>5514232</v>
      </c>
      <c r="F95" s="29">
        <f t="shared" si="20"/>
        <v>5514232</v>
      </c>
      <c r="G95" s="4">
        <f t="shared" si="20"/>
        <v>5514232</v>
      </c>
      <c r="H95" s="4">
        <f t="shared" si="20"/>
        <v>5514232</v>
      </c>
    </row>
    <row r="96" spans="1:8" ht="15.75">
      <c r="A96" s="14" t="s">
        <v>87</v>
      </c>
      <c r="B96" s="55" t="s">
        <v>31</v>
      </c>
      <c r="C96" s="31">
        <v>6</v>
      </c>
      <c r="D96" s="31">
        <v>6</v>
      </c>
      <c r="E96" s="31">
        <v>6</v>
      </c>
      <c r="F96" s="31">
        <v>6</v>
      </c>
      <c r="G96" s="12">
        <v>6</v>
      </c>
      <c r="H96" s="12">
        <v>6</v>
      </c>
    </row>
    <row r="97" spans="1:8" ht="16.5" thickBot="1">
      <c r="A97" s="14" t="s">
        <v>88</v>
      </c>
      <c r="B97" s="55" t="s">
        <v>45</v>
      </c>
      <c r="C97" s="30">
        <v>5514226</v>
      </c>
      <c r="D97" s="30">
        <v>5514226</v>
      </c>
      <c r="E97" s="30">
        <v>5514226</v>
      </c>
      <c r="F97" s="30">
        <v>5514226</v>
      </c>
      <c r="G97" s="13">
        <v>5514226</v>
      </c>
      <c r="H97" s="13">
        <v>5514226</v>
      </c>
    </row>
    <row r="98" spans="1:8" ht="3.75" customHeight="1" thickBot="1">
      <c r="A98" s="16"/>
      <c r="B98" s="6"/>
      <c r="C98" s="25"/>
      <c r="D98" s="25"/>
      <c r="E98" s="25"/>
      <c r="F98" s="25"/>
      <c r="G98" s="24"/>
      <c r="H98" s="60"/>
    </row>
    <row r="99" spans="1:8" ht="15.75">
      <c r="A99" s="8" t="s">
        <v>12</v>
      </c>
      <c r="B99" s="46" t="s">
        <v>13</v>
      </c>
      <c r="C99" s="29">
        <f aca="true" t="shared" si="21" ref="C99:H99">SUM(C100:C104)</f>
        <v>5999585</v>
      </c>
      <c r="D99" s="29">
        <f t="shared" si="21"/>
        <v>6004895</v>
      </c>
      <c r="E99" s="29">
        <f t="shared" si="21"/>
        <v>6005880</v>
      </c>
      <c r="F99" s="29">
        <f t="shared" si="21"/>
        <v>6021680</v>
      </c>
      <c r="G99" s="4">
        <f t="shared" si="21"/>
        <v>6021680</v>
      </c>
      <c r="H99" s="4">
        <f t="shared" si="21"/>
        <v>6021680</v>
      </c>
    </row>
    <row r="100" spans="1:8" ht="15.75">
      <c r="A100" s="14" t="s">
        <v>89</v>
      </c>
      <c r="B100" s="55" t="s">
        <v>22</v>
      </c>
      <c r="C100" s="31">
        <v>236</v>
      </c>
      <c r="D100" s="31">
        <v>236</v>
      </c>
      <c r="E100" s="31">
        <v>236</v>
      </c>
      <c r="F100" s="31">
        <v>236</v>
      </c>
      <c r="G100" s="12">
        <v>236</v>
      </c>
      <c r="H100" s="12">
        <v>236</v>
      </c>
    </row>
    <row r="101" spans="1:8" ht="15.75">
      <c r="A101" s="14" t="s">
        <v>90</v>
      </c>
      <c r="B101" s="55" t="s">
        <v>15</v>
      </c>
      <c r="C101" s="31">
        <v>11900</v>
      </c>
      <c r="D101" s="31">
        <f>11900*0.85</f>
        <v>10115</v>
      </c>
      <c r="E101" s="31">
        <v>11900</v>
      </c>
      <c r="F101" s="31">
        <v>11900</v>
      </c>
      <c r="G101" s="12">
        <f>11900+1700</f>
        <v>13600</v>
      </c>
      <c r="H101" s="12">
        <v>11900</v>
      </c>
    </row>
    <row r="102" spans="1:8" ht="15.75">
      <c r="A102" s="14" t="s">
        <v>91</v>
      </c>
      <c r="B102" s="55" t="s">
        <v>92</v>
      </c>
      <c r="C102" s="31">
        <v>472523</v>
      </c>
      <c r="D102" s="31">
        <v>477918</v>
      </c>
      <c r="E102" s="31">
        <v>478818</v>
      </c>
      <c r="F102" s="31">
        <v>492918</v>
      </c>
      <c r="G102" s="12">
        <f>492918</f>
        <v>492918</v>
      </c>
      <c r="H102" s="12">
        <v>492918</v>
      </c>
    </row>
    <row r="103" spans="1:8" ht="15.75">
      <c r="A103" s="14" t="s">
        <v>93</v>
      </c>
      <c r="B103" s="55" t="s">
        <v>39</v>
      </c>
      <c r="C103" s="31">
        <v>700</v>
      </c>
      <c r="D103" s="31">
        <v>2400</v>
      </c>
      <c r="E103" s="31">
        <v>700</v>
      </c>
      <c r="F103" s="31">
        <v>2400</v>
      </c>
      <c r="G103" s="12">
        <v>700</v>
      </c>
      <c r="H103" s="12">
        <v>2400</v>
      </c>
    </row>
    <row r="104" spans="1:8" ht="15.75">
      <c r="A104" s="14" t="s">
        <v>94</v>
      </c>
      <c r="B104" s="55" t="s">
        <v>95</v>
      </c>
      <c r="C104" s="31">
        <f aca="true" t="shared" si="22" ref="C104:H104">SUM(C106:C108)</f>
        <v>5514226</v>
      </c>
      <c r="D104" s="31">
        <f t="shared" si="22"/>
        <v>5514226</v>
      </c>
      <c r="E104" s="31">
        <f t="shared" si="22"/>
        <v>5514226</v>
      </c>
      <c r="F104" s="31">
        <f t="shared" si="22"/>
        <v>5514226</v>
      </c>
      <c r="G104" s="12">
        <f t="shared" si="22"/>
        <v>5514226</v>
      </c>
      <c r="H104" s="12">
        <f t="shared" si="22"/>
        <v>5514226</v>
      </c>
    </row>
    <row r="105" spans="1:8" ht="15.75">
      <c r="A105" s="14"/>
      <c r="B105" s="56" t="s">
        <v>96</v>
      </c>
      <c r="C105" s="32"/>
      <c r="D105" s="32"/>
      <c r="E105" s="32"/>
      <c r="F105" s="32"/>
      <c r="G105" s="20"/>
      <c r="H105" s="20"/>
    </row>
    <row r="106" spans="1:8" ht="15.75">
      <c r="A106" s="14" t="s">
        <v>94</v>
      </c>
      <c r="B106" s="56" t="s">
        <v>97</v>
      </c>
      <c r="C106" s="33">
        <v>2327743</v>
      </c>
      <c r="D106" s="33">
        <v>2327743</v>
      </c>
      <c r="E106" s="33">
        <v>2327743</v>
      </c>
      <c r="F106" s="33">
        <v>2327743</v>
      </c>
      <c r="G106" s="5">
        <v>2327743</v>
      </c>
      <c r="H106" s="5">
        <v>2327743</v>
      </c>
    </row>
    <row r="107" spans="1:8" ht="15.75">
      <c r="A107" s="14" t="s">
        <v>94</v>
      </c>
      <c r="B107" s="56" t="s">
        <v>98</v>
      </c>
      <c r="C107" s="33">
        <v>168920</v>
      </c>
      <c r="D107" s="33">
        <v>168920</v>
      </c>
      <c r="E107" s="33">
        <v>168920</v>
      </c>
      <c r="F107" s="33">
        <v>168920</v>
      </c>
      <c r="G107" s="5">
        <v>168920</v>
      </c>
      <c r="H107" s="5">
        <v>168920</v>
      </c>
    </row>
    <row r="108" spans="1:8" ht="16.5" thickBot="1">
      <c r="A108" s="28" t="s">
        <v>94</v>
      </c>
      <c r="B108" s="57" t="s">
        <v>99</v>
      </c>
      <c r="C108" s="35">
        <v>3017563</v>
      </c>
      <c r="D108" s="35">
        <v>3017563</v>
      </c>
      <c r="E108" s="35">
        <v>3017563</v>
      </c>
      <c r="F108" s="35">
        <v>3017563</v>
      </c>
      <c r="G108" s="19">
        <v>3017563</v>
      </c>
      <c r="H108" s="19">
        <v>3017563</v>
      </c>
    </row>
    <row r="109" spans="1:8" ht="16.5" thickBot="1">
      <c r="A109" s="6"/>
      <c r="B109" s="6"/>
      <c r="C109" s="6"/>
      <c r="D109" s="7"/>
      <c r="E109" s="7"/>
      <c r="F109" s="7"/>
      <c r="G109" s="6"/>
      <c r="H109" s="6"/>
    </row>
    <row r="110" spans="1:8" ht="33" customHeight="1" thickBot="1">
      <c r="A110" s="66" t="s">
        <v>100</v>
      </c>
      <c r="B110" s="68"/>
      <c r="C110" s="44">
        <v>2012</v>
      </c>
      <c r="D110" s="44">
        <v>2013</v>
      </c>
      <c r="E110" s="44">
        <v>2014</v>
      </c>
      <c r="F110" s="44">
        <v>2015</v>
      </c>
      <c r="G110" s="3">
        <v>2016</v>
      </c>
      <c r="H110" s="3">
        <v>2017</v>
      </c>
    </row>
    <row r="111" spans="1:8" ht="15.75">
      <c r="A111" s="8" t="s">
        <v>12</v>
      </c>
      <c r="B111" s="46" t="s">
        <v>29</v>
      </c>
      <c r="C111" s="29">
        <f aca="true" t="shared" si="23" ref="C111:H111">SUM(C112)</f>
        <v>100</v>
      </c>
      <c r="D111" s="29">
        <f t="shared" si="23"/>
        <v>100</v>
      </c>
      <c r="E111" s="29">
        <f t="shared" si="23"/>
        <v>100</v>
      </c>
      <c r="F111" s="29">
        <f t="shared" si="23"/>
        <v>100</v>
      </c>
      <c r="G111" s="29">
        <f t="shared" si="23"/>
        <v>100</v>
      </c>
      <c r="H111" s="29">
        <f t="shared" si="23"/>
        <v>100</v>
      </c>
    </row>
    <row r="112" spans="1:8" ht="16.5" thickBot="1">
      <c r="A112" s="10" t="s">
        <v>101</v>
      </c>
      <c r="B112" s="47" t="s">
        <v>31</v>
      </c>
      <c r="C112" s="30">
        <v>100</v>
      </c>
      <c r="D112" s="30">
        <v>100</v>
      </c>
      <c r="E112" s="30">
        <v>100</v>
      </c>
      <c r="F112" s="30">
        <v>100</v>
      </c>
      <c r="G112" s="30">
        <v>100</v>
      </c>
      <c r="H112" s="30">
        <v>100</v>
      </c>
    </row>
    <row r="113" spans="1:8" ht="3.75" customHeight="1" thickBot="1">
      <c r="A113" s="16"/>
      <c r="B113" s="6"/>
      <c r="C113" s="25"/>
      <c r="D113" s="25"/>
      <c r="E113" s="25"/>
      <c r="F113" s="25"/>
      <c r="G113" s="24"/>
      <c r="H113" s="60"/>
    </row>
    <row r="114" spans="1:8" ht="15.75">
      <c r="A114" s="8" t="s">
        <v>12</v>
      </c>
      <c r="B114" s="46" t="s">
        <v>13</v>
      </c>
      <c r="C114" s="29">
        <f aca="true" t="shared" si="24" ref="C114:H114">SUM(C115:C116,C124)</f>
        <v>503160.5</v>
      </c>
      <c r="D114" s="29">
        <f t="shared" si="24"/>
        <v>498429.5</v>
      </c>
      <c r="E114" s="29">
        <f t="shared" si="24"/>
        <v>449114.26</v>
      </c>
      <c r="F114" s="29">
        <f t="shared" si="24"/>
        <v>506564.5</v>
      </c>
      <c r="G114" s="29">
        <f t="shared" si="24"/>
        <v>506564.5</v>
      </c>
      <c r="H114" s="29">
        <f t="shared" si="24"/>
        <v>510143.68</v>
      </c>
    </row>
    <row r="115" spans="1:8" ht="15.75">
      <c r="A115" s="10" t="s">
        <v>102</v>
      </c>
      <c r="B115" s="47" t="s">
        <v>22</v>
      </c>
      <c r="C115" s="31">
        <v>1071</v>
      </c>
      <c r="D115" s="31">
        <v>1081</v>
      </c>
      <c r="E115" s="31">
        <v>1081</v>
      </c>
      <c r="F115" s="31">
        <v>1081</v>
      </c>
      <c r="G115" s="31">
        <v>1081</v>
      </c>
      <c r="H115" s="31">
        <v>1081</v>
      </c>
    </row>
    <row r="116" spans="1:8" ht="15.75">
      <c r="A116" s="10" t="s">
        <v>103</v>
      </c>
      <c r="B116" s="47" t="s">
        <v>104</v>
      </c>
      <c r="C116" s="31">
        <f aca="true" t="shared" si="25" ref="C116:H116">SUM(C118:C123)</f>
        <v>420389</v>
      </c>
      <c r="D116" s="31">
        <f t="shared" si="25"/>
        <v>417178</v>
      </c>
      <c r="E116" s="31">
        <f t="shared" si="25"/>
        <v>366332.76</v>
      </c>
      <c r="F116" s="31">
        <f t="shared" si="25"/>
        <v>423783</v>
      </c>
      <c r="G116" s="31">
        <f t="shared" si="25"/>
        <v>423783</v>
      </c>
      <c r="H116" s="31">
        <f t="shared" si="25"/>
        <v>427362.18</v>
      </c>
    </row>
    <row r="117" spans="1:8" ht="15.75">
      <c r="A117" s="10"/>
      <c r="B117" s="49" t="s">
        <v>96</v>
      </c>
      <c r="C117" s="32"/>
      <c r="D117" s="32"/>
      <c r="E117" s="32"/>
      <c r="F117" s="32"/>
      <c r="G117" s="32"/>
      <c r="H117" s="32"/>
    </row>
    <row r="118" spans="1:8" ht="15.75">
      <c r="A118" s="10" t="s">
        <v>105</v>
      </c>
      <c r="B118" s="49" t="s">
        <v>106</v>
      </c>
      <c r="C118" s="33">
        <v>55460</v>
      </c>
      <c r="D118" s="33">
        <v>55854</v>
      </c>
      <c r="E118" s="33">
        <f>55854-450.24</f>
        <v>55403.76</v>
      </c>
      <c r="F118" s="33">
        <v>55854</v>
      </c>
      <c r="G118" s="33">
        <v>55854</v>
      </c>
      <c r="H118" s="33">
        <v>55854</v>
      </c>
    </row>
    <row r="119" spans="1:8" ht="15.75">
      <c r="A119" s="10" t="s">
        <v>105</v>
      </c>
      <c r="B119" s="49" t="s">
        <v>107</v>
      </c>
      <c r="C119" s="33">
        <v>82000</v>
      </c>
      <c r="D119" s="33">
        <v>80000</v>
      </c>
      <c r="E119" s="33">
        <v>25000</v>
      </c>
      <c r="F119" s="33">
        <v>80000</v>
      </c>
      <c r="G119" s="33">
        <v>80000</v>
      </c>
      <c r="H119" s="33">
        <v>80000</v>
      </c>
    </row>
    <row r="120" spans="1:8" ht="15.75">
      <c r="A120" s="10" t="s">
        <v>108</v>
      </c>
      <c r="B120" s="49" t="s">
        <v>109</v>
      </c>
      <c r="C120" s="33">
        <v>248380</v>
      </c>
      <c r="D120" s="33">
        <v>253380</v>
      </c>
      <c r="E120" s="33">
        <v>256380</v>
      </c>
      <c r="F120" s="33">
        <v>258380</v>
      </c>
      <c r="G120" s="33">
        <v>258380</v>
      </c>
      <c r="H120" s="33">
        <v>258380</v>
      </c>
    </row>
    <row r="121" spans="1:8" ht="15.75">
      <c r="A121" s="10" t="s">
        <v>108</v>
      </c>
      <c r="B121" s="49" t="s">
        <v>110</v>
      </c>
      <c r="C121" s="33">
        <v>21000</v>
      </c>
      <c r="D121" s="33">
        <v>16000</v>
      </c>
      <c r="E121" s="33">
        <v>16000</v>
      </c>
      <c r="F121" s="33">
        <v>16000</v>
      </c>
      <c r="G121" s="33">
        <v>16000</v>
      </c>
      <c r="H121" s="58">
        <f>16000+3579.18</f>
        <v>19579.18</v>
      </c>
    </row>
    <row r="122" spans="1:8" ht="15.75">
      <c r="A122" s="10" t="s">
        <v>111</v>
      </c>
      <c r="B122" s="49" t="s">
        <v>112</v>
      </c>
      <c r="C122" s="33">
        <v>10700</v>
      </c>
      <c r="D122" s="34">
        <f>10700*0.85</f>
        <v>9095</v>
      </c>
      <c r="E122" s="34">
        <v>10700</v>
      </c>
      <c r="F122" s="34">
        <v>10700</v>
      </c>
      <c r="G122" s="34">
        <v>10700</v>
      </c>
      <c r="H122" s="34">
        <v>10700</v>
      </c>
    </row>
    <row r="123" spans="1:8" ht="15.75">
      <c r="A123" s="10" t="s">
        <v>113</v>
      </c>
      <c r="B123" s="49" t="s">
        <v>114</v>
      </c>
      <c r="C123" s="33">
        <v>2849</v>
      </c>
      <c r="D123" s="33">
        <v>2849</v>
      </c>
      <c r="E123" s="33">
        <v>2849</v>
      </c>
      <c r="F123" s="33">
        <v>2849</v>
      </c>
      <c r="G123" s="33">
        <v>2849</v>
      </c>
      <c r="H123" s="33">
        <v>2849</v>
      </c>
    </row>
    <row r="124" spans="1:8" ht="15.75">
      <c r="A124" s="10" t="s">
        <v>103</v>
      </c>
      <c r="B124" s="47" t="s">
        <v>115</v>
      </c>
      <c r="C124" s="31">
        <f aca="true" t="shared" si="26" ref="C124:H124">SUM(C126:C128)</f>
        <v>81700.5</v>
      </c>
      <c r="D124" s="31">
        <f t="shared" si="26"/>
        <v>80170.5</v>
      </c>
      <c r="E124" s="31">
        <f t="shared" si="26"/>
        <v>81700.5</v>
      </c>
      <c r="F124" s="31">
        <f t="shared" si="26"/>
        <v>81700.5</v>
      </c>
      <c r="G124" s="31">
        <f t="shared" si="26"/>
        <v>81700.5</v>
      </c>
      <c r="H124" s="31">
        <f t="shared" si="26"/>
        <v>81700.5</v>
      </c>
    </row>
    <row r="125" spans="1:8" ht="15.75">
      <c r="A125" s="10"/>
      <c r="B125" s="49" t="s">
        <v>96</v>
      </c>
      <c r="C125" s="32"/>
      <c r="D125" s="32"/>
      <c r="E125" s="32"/>
      <c r="F125" s="32"/>
      <c r="G125" s="32"/>
      <c r="H125" s="32"/>
    </row>
    <row r="126" spans="1:8" ht="15.75">
      <c r="A126" s="10" t="s">
        <v>108</v>
      </c>
      <c r="B126" s="49" t="s">
        <v>109</v>
      </c>
      <c r="C126" s="33">
        <v>70500</v>
      </c>
      <c r="D126" s="33">
        <v>70500</v>
      </c>
      <c r="E126" s="33">
        <v>70500</v>
      </c>
      <c r="F126" s="33">
        <v>70500</v>
      </c>
      <c r="G126" s="33">
        <v>70500</v>
      </c>
      <c r="H126" s="33">
        <v>70500</v>
      </c>
    </row>
    <row r="127" spans="1:8" ht="15.75">
      <c r="A127" s="10" t="s">
        <v>111</v>
      </c>
      <c r="B127" s="49" t="s">
        <v>112</v>
      </c>
      <c r="C127" s="33">
        <v>10200</v>
      </c>
      <c r="D127" s="33">
        <f>10200*0.85</f>
        <v>8670</v>
      </c>
      <c r="E127" s="33">
        <v>10200</v>
      </c>
      <c r="F127" s="33">
        <v>10200</v>
      </c>
      <c r="G127" s="33">
        <v>10200</v>
      </c>
      <c r="H127" s="33">
        <v>10200</v>
      </c>
    </row>
    <row r="128" spans="1:8" ht="16.5" thickBot="1">
      <c r="A128" s="10" t="s">
        <v>113</v>
      </c>
      <c r="B128" s="49" t="s">
        <v>114</v>
      </c>
      <c r="C128" s="35">
        <v>1000.5</v>
      </c>
      <c r="D128" s="35">
        <v>1000.5</v>
      </c>
      <c r="E128" s="35">
        <v>1000.5</v>
      </c>
      <c r="F128" s="35">
        <v>1000.5</v>
      </c>
      <c r="G128" s="35">
        <v>1000.5</v>
      </c>
      <c r="H128" s="35">
        <v>1000.5</v>
      </c>
    </row>
    <row r="129" spans="1:8" ht="32.25" customHeight="1" thickBot="1">
      <c r="A129" s="66" t="s">
        <v>116</v>
      </c>
      <c r="B129" s="68"/>
      <c r="C129" s="44">
        <v>2012</v>
      </c>
      <c r="D129" s="44">
        <v>2013</v>
      </c>
      <c r="E129" s="44">
        <v>2014</v>
      </c>
      <c r="F129" s="44">
        <v>2015</v>
      </c>
      <c r="G129" s="3">
        <v>2016</v>
      </c>
      <c r="H129" s="3">
        <v>2017</v>
      </c>
    </row>
    <row r="130" spans="1:8" ht="15.75">
      <c r="A130" s="8" t="s">
        <v>12</v>
      </c>
      <c r="B130" s="46" t="s">
        <v>29</v>
      </c>
      <c r="C130" s="29">
        <f aca="true" t="shared" si="27" ref="C130:H130">SUM(C131:C132)</f>
        <v>189657</v>
      </c>
      <c r="D130" s="29">
        <f t="shared" si="27"/>
        <v>189811</v>
      </c>
      <c r="E130" s="29">
        <f t="shared" si="27"/>
        <v>186968</v>
      </c>
      <c r="F130" s="29">
        <f t="shared" si="27"/>
        <v>187127</v>
      </c>
      <c r="G130" s="4">
        <f t="shared" si="27"/>
        <v>187127</v>
      </c>
      <c r="H130" s="4">
        <f t="shared" si="27"/>
        <v>187127</v>
      </c>
    </row>
    <row r="131" spans="1:8" ht="15.75">
      <c r="A131" s="10" t="s">
        <v>117</v>
      </c>
      <c r="B131" s="47" t="s">
        <v>31</v>
      </c>
      <c r="C131" s="31">
        <v>10285</v>
      </c>
      <c r="D131" s="31">
        <v>10439</v>
      </c>
      <c r="E131" s="31">
        <v>10596</v>
      </c>
      <c r="F131" s="31">
        <v>10755</v>
      </c>
      <c r="G131" s="12">
        <v>10755</v>
      </c>
      <c r="H131" s="12">
        <v>10755</v>
      </c>
    </row>
    <row r="132" spans="1:8" ht="16.5" thickBot="1">
      <c r="A132" s="10" t="s">
        <v>118</v>
      </c>
      <c r="B132" s="47" t="s">
        <v>45</v>
      </c>
      <c r="C132" s="30">
        <v>179372</v>
      </c>
      <c r="D132" s="30">
        <v>179372</v>
      </c>
      <c r="E132" s="30">
        <v>176372</v>
      </c>
      <c r="F132" s="30">
        <v>176372</v>
      </c>
      <c r="G132" s="13">
        <v>176372</v>
      </c>
      <c r="H132" s="13">
        <v>176372</v>
      </c>
    </row>
    <row r="133" spans="1:8" ht="3.75" customHeight="1" thickBot="1">
      <c r="A133" s="16"/>
      <c r="B133" s="6"/>
      <c r="C133" s="25"/>
      <c r="D133" s="25"/>
      <c r="E133" s="25"/>
      <c r="F133" s="25"/>
      <c r="G133" s="24"/>
      <c r="H133" s="60"/>
    </row>
    <row r="134" spans="1:8" ht="15.75">
      <c r="A134" s="8" t="s">
        <v>12</v>
      </c>
      <c r="B134" s="46" t="s">
        <v>13</v>
      </c>
      <c r="C134" s="29">
        <f aca="true" t="shared" si="28" ref="C134:H134">SUM(C135:C143)</f>
        <v>1838130</v>
      </c>
      <c r="D134" s="29">
        <f t="shared" si="28"/>
        <v>1829363.85</v>
      </c>
      <c r="E134" s="29">
        <f t="shared" si="28"/>
        <v>1795165</v>
      </c>
      <c r="F134" s="29">
        <f t="shared" si="28"/>
        <v>1899250.86</v>
      </c>
      <c r="G134" s="4">
        <f t="shared" si="28"/>
        <v>1914617</v>
      </c>
      <c r="H134" s="4">
        <f t="shared" si="28"/>
        <v>1914617</v>
      </c>
    </row>
    <row r="135" spans="1:8" ht="15.75">
      <c r="A135" s="10" t="s">
        <v>119</v>
      </c>
      <c r="B135" s="47" t="s">
        <v>22</v>
      </c>
      <c r="C135" s="31">
        <v>240</v>
      </c>
      <c r="D135" s="31">
        <v>244</v>
      </c>
      <c r="E135" s="31">
        <v>247</v>
      </c>
      <c r="F135" s="31">
        <v>251</v>
      </c>
      <c r="G135" s="36">
        <v>251</v>
      </c>
      <c r="H135" s="36">
        <v>251</v>
      </c>
    </row>
    <row r="136" spans="1:8" ht="15.75">
      <c r="A136" s="10" t="s">
        <v>120</v>
      </c>
      <c r="B136" s="47" t="s">
        <v>68</v>
      </c>
      <c r="C136" s="31">
        <v>176372</v>
      </c>
      <c r="D136" s="31">
        <v>176372</v>
      </c>
      <c r="E136" s="31">
        <v>176372</v>
      </c>
      <c r="F136" s="31">
        <v>176372</v>
      </c>
      <c r="G136" s="36">
        <v>176372</v>
      </c>
      <c r="H136" s="36">
        <v>176372</v>
      </c>
    </row>
    <row r="137" spans="1:8" ht="15.75">
      <c r="A137" s="10" t="s">
        <v>121</v>
      </c>
      <c r="B137" s="47" t="s">
        <v>15</v>
      </c>
      <c r="C137" s="31">
        <v>218</v>
      </c>
      <c r="D137" s="31">
        <f>221*0.85</f>
        <v>187.85</v>
      </c>
      <c r="E137" s="31">
        <v>225</v>
      </c>
      <c r="F137" s="31">
        <v>228</v>
      </c>
      <c r="G137" s="36">
        <v>228</v>
      </c>
      <c r="H137" s="36">
        <v>228</v>
      </c>
    </row>
    <row r="138" spans="1:8" ht="15.75">
      <c r="A138" s="10" t="s">
        <v>122</v>
      </c>
      <c r="B138" s="47" t="s">
        <v>123</v>
      </c>
      <c r="C138" s="31">
        <v>25335</v>
      </c>
      <c r="D138" s="31">
        <v>25500</v>
      </c>
      <c r="E138" s="31">
        <v>26000</v>
      </c>
      <c r="F138" s="31">
        <v>26500</v>
      </c>
      <c r="G138" s="36">
        <v>26500</v>
      </c>
      <c r="H138" s="36">
        <v>26500</v>
      </c>
    </row>
    <row r="139" spans="1:8" ht="15.75">
      <c r="A139" s="10" t="s">
        <v>122</v>
      </c>
      <c r="B139" s="47" t="s">
        <v>124</v>
      </c>
      <c r="C139" s="31">
        <v>2800</v>
      </c>
      <c r="D139" s="31">
        <v>3000</v>
      </c>
      <c r="E139" s="31">
        <v>3200</v>
      </c>
      <c r="F139" s="31">
        <v>3500</v>
      </c>
      <c r="G139" s="36">
        <v>3500</v>
      </c>
      <c r="H139" s="36">
        <v>3500</v>
      </c>
    </row>
    <row r="140" spans="1:8" ht="15.75">
      <c r="A140" s="10" t="s">
        <v>125</v>
      </c>
      <c r="B140" s="47" t="s">
        <v>92</v>
      </c>
      <c r="C140" s="31">
        <v>750000</v>
      </c>
      <c r="D140" s="31">
        <v>750000</v>
      </c>
      <c r="E140" s="31">
        <v>750000</v>
      </c>
      <c r="F140" s="31">
        <v>784259</v>
      </c>
      <c r="G140" s="36">
        <v>784259</v>
      </c>
      <c r="H140" s="36">
        <v>784259</v>
      </c>
    </row>
    <row r="141" spans="1:8" ht="15.75">
      <c r="A141" s="10" t="s">
        <v>125</v>
      </c>
      <c r="B141" s="47" t="s">
        <v>126</v>
      </c>
      <c r="C141" s="31">
        <v>4000</v>
      </c>
      <c r="D141" s="31">
        <v>4060</v>
      </c>
      <c r="E141" s="31">
        <v>4121</v>
      </c>
      <c r="F141" s="31">
        <v>4183</v>
      </c>
      <c r="G141" s="36">
        <v>4183</v>
      </c>
      <c r="H141" s="36">
        <v>4183</v>
      </c>
    </row>
    <row r="142" spans="1:8" ht="15.75">
      <c r="A142" s="10" t="s">
        <v>127</v>
      </c>
      <c r="B142" s="47" t="s">
        <v>39</v>
      </c>
      <c r="C142" s="31">
        <v>99165</v>
      </c>
      <c r="D142" s="31">
        <v>80000</v>
      </c>
      <c r="E142" s="31">
        <v>40000</v>
      </c>
      <c r="F142" s="31">
        <f>75000+28957.86</f>
        <v>103957.86</v>
      </c>
      <c r="G142" s="36">
        <v>103695</v>
      </c>
      <c r="H142" s="36">
        <v>103695</v>
      </c>
    </row>
    <row r="143" spans="1:8" ht="16.5" thickBot="1">
      <c r="A143" s="10" t="s">
        <v>128</v>
      </c>
      <c r="B143" s="47" t="s">
        <v>129</v>
      </c>
      <c r="C143" s="30">
        <v>780000</v>
      </c>
      <c r="D143" s="30">
        <v>790000</v>
      </c>
      <c r="E143" s="30">
        <v>795000</v>
      </c>
      <c r="F143" s="30">
        <v>800000</v>
      </c>
      <c r="G143" s="37">
        <v>815629</v>
      </c>
      <c r="H143" s="37">
        <v>815629</v>
      </c>
    </row>
    <row r="144" spans="1:8" ht="16.5" thickBot="1">
      <c r="A144" s="6"/>
      <c r="B144" s="6"/>
      <c r="C144" s="6"/>
      <c r="D144" s="7"/>
      <c r="E144" s="7"/>
      <c r="F144" s="7"/>
      <c r="G144" s="6"/>
      <c r="H144" s="6"/>
    </row>
    <row r="145" spans="1:8" ht="32.25" customHeight="1" thickBot="1">
      <c r="A145" s="66" t="s">
        <v>130</v>
      </c>
      <c r="B145" s="67"/>
      <c r="C145" s="44">
        <v>2012</v>
      </c>
      <c r="D145" s="44">
        <v>2013</v>
      </c>
      <c r="E145" s="44">
        <v>2014</v>
      </c>
      <c r="F145" s="44">
        <v>2015</v>
      </c>
      <c r="G145" s="3">
        <v>2016</v>
      </c>
      <c r="H145" s="3">
        <v>2017</v>
      </c>
    </row>
    <row r="146" spans="1:8" ht="15.75">
      <c r="A146" s="8" t="s">
        <v>12</v>
      </c>
      <c r="B146" s="9" t="s">
        <v>13</v>
      </c>
      <c r="C146" s="29">
        <f aca="true" t="shared" si="29" ref="C146:H146">SUM(C147:C151)</f>
        <v>255176</v>
      </c>
      <c r="D146" s="29">
        <f t="shared" si="29"/>
        <v>241103.5</v>
      </c>
      <c r="E146" s="29">
        <f t="shared" si="29"/>
        <v>235251</v>
      </c>
      <c r="F146" s="29">
        <f t="shared" si="29"/>
        <v>277251</v>
      </c>
      <c r="G146" s="4">
        <f t="shared" si="29"/>
        <v>277251</v>
      </c>
      <c r="H146" s="4">
        <f t="shared" si="29"/>
        <v>277251</v>
      </c>
    </row>
    <row r="147" spans="1:8" ht="15.75">
      <c r="A147" s="10" t="s">
        <v>131</v>
      </c>
      <c r="B147" s="11" t="s">
        <v>22</v>
      </c>
      <c r="C147" s="31">
        <f>220-75</f>
        <v>145</v>
      </c>
      <c r="D147" s="31">
        <v>220</v>
      </c>
      <c r="E147" s="31">
        <v>220</v>
      </c>
      <c r="F147" s="31">
        <v>220</v>
      </c>
      <c r="G147" s="22">
        <v>220</v>
      </c>
      <c r="H147" s="22">
        <v>220</v>
      </c>
    </row>
    <row r="148" spans="1:8" ht="15.75">
      <c r="A148" s="10" t="s">
        <v>132</v>
      </c>
      <c r="B148" s="11" t="s">
        <v>15</v>
      </c>
      <c r="C148" s="54">
        <f>52650-5000-3000</f>
        <v>44650</v>
      </c>
      <c r="D148" s="31">
        <f>(52650-5000)*0.85</f>
        <v>40502.5</v>
      </c>
      <c r="E148" s="31">
        <f>52650-5000</f>
        <v>47650</v>
      </c>
      <c r="F148" s="31">
        <f>52650-5000</f>
        <v>47650</v>
      </c>
      <c r="G148" s="12">
        <f>52650-5000</f>
        <v>47650</v>
      </c>
      <c r="H148" s="12">
        <f>52650-5000</f>
        <v>47650</v>
      </c>
    </row>
    <row r="149" spans="1:8" ht="15.75">
      <c r="A149" s="10" t="s">
        <v>133</v>
      </c>
      <c r="B149" s="11" t="s">
        <v>92</v>
      </c>
      <c r="C149" s="31">
        <v>181364</v>
      </c>
      <c r="D149" s="31">
        <v>181364</v>
      </c>
      <c r="E149" s="31">
        <v>186364</v>
      </c>
      <c r="F149" s="31">
        <v>190364</v>
      </c>
      <c r="G149" s="12">
        <v>190364</v>
      </c>
      <c r="H149" s="12">
        <v>190364</v>
      </c>
    </row>
    <row r="150" spans="1:8" ht="15.75">
      <c r="A150" s="10" t="s">
        <v>133</v>
      </c>
      <c r="B150" s="11" t="s">
        <v>126</v>
      </c>
      <c r="C150" s="31">
        <v>28000</v>
      </c>
      <c r="D150" s="31">
        <v>18000</v>
      </c>
      <c r="E150" s="31">
        <v>0</v>
      </c>
      <c r="F150" s="31">
        <v>38000</v>
      </c>
      <c r="G150" s="12">
        <v>38000</v>
      </c>
      <c r="H150" s="12">
        <v>38000</v>
      </c>
    </row>
    <row r="151" spans="1:8" ht="16.5" thickBot="1">
      <c r="A151" s="10" t="s">
        <v>134</v>
      </c>
      <c r="B151" s="11" t="s">
        <v>39</v>
      </c>
      <c r="C151" s="30">
        <v>1017</v>
      </c>
      <c r="D151" s="30">
        <v>1017</v>
      </c>
      <c r="E151" s="30">
        <v>1017</v>
      </c>
      <c r="F151" s="30">
        <v>1017</v>
      </c>
      <c r="G151" s="13">
        <v>1017</v>
      </c>
      <c r="H151" s="13">
        <v>1017</v>
      </c>
    </row>
    <row r="152" spans="1:8" ht="16.5" thickBot="1">
      <c r="A152" s="6"/>
      <c r="B152" s="6"/>
      <c r="C152" s="6"/>
      <c r="D152" s="7"/>
      <c r="E152" s="7"/>
      <c r="F152" s="7"/>
      <c r="G152" s="6"/>
      <c r="H152" s="6"/>
    </row>
    <row r="153" spans="1:8" ht="31.5" customHeight="1" thickBot="1">
      <c r="A153" s="66" t="s">
        <v>135</v>
      </c>
      <c r="B153" s="67"/>
      <c r="C153" s="44">
        <v>2012</v>
      </c>
      <c r="D153" s="44">
        <v>2013</v>
      </c>
      <c r="E153" s="44">
        <v>2014</v>
      </c>
      <c r="F153" s="44">
        <v>2015</v>
      </c>
      <c r="G153" s="3">
        <v>2016</v>
      </c>
      <c r="H153" s="3">
        <v>2017</v>
      </c>
    </row>
    <row r="154" spans="1:8" ht="15.75">
      <c r="A154" s="8" t="s">
        <v>12</v>
      </c>
      <c r="B154" s="9" t="s">
        <v>13</v>
      </c>
      <c r="C154" s="29">
        <f aca="true" t="shared" si="30" ref="C154:H154">SUM(C155:C157)</f>
        <v>23263</v>
      </c>
      <c r="D154" s="29">
        <f t="shared" si="30"/>
        <v>24903</v>
      </c>
      <c r="E154" s="29">
        <f t="shared" si="30"/>
        <v>34283</v>
      </c>
      <c r="F154" s="29">
        <f t="shared" si="30"/>
        <v>36183</v>
      </c>
      <c r="G154" s="4">
        <f t="shared" si="30"/>
        <v>36183</v>
      </c>
      <c r="H154" s="4">
        <f t="shared" si="30"/>
        <v>36183</v>
      </c>
    </row>
    <row r="155" spans="1:8" ht="15.75">
      <c r="A155" s="10" t="s">
        <v>136</v>
      </c>
      <c r="B155" s="11" t="s">
        <v>22</v>
      </c>
      <c r="C155" s="31">
        <v>16263</v>
      </c>
      <c r="D155" s="31">
        <v>16463</v>
      </c>
      <c r="E155" s="31">
        <v>14063</v>
      </c>
      <c r="F155" s="31">
        <v>14063</v>
      </c>
      <c r="G155" s="12">
        <v>14063</v>
      </c>
      <c r="H155" s="12">
        <v>14063</v>
      </c>
    </row>
    <row r="156" spans="1:8" ht="15.75">
      <c r="A156" s="10" t="s">
        <v>136</v>
      </c>
      <c r="B156" s="11" t="s">
        <v>37</v>
      </c>
      <c r="C156" s="31">
        <v>7000</v>
      </c>
      <c r="D156" s="31">
        <v>6000</v>
      </c>
      <c r="E156" s="31">
        <v>6000</v>
      </c>
      <c r="F156" s="31">
        <v>6000</v>
      </c>
      <c r="G156" s="12">
        <v>6000</v>
      </c>
      <c r="H156" s="12">
        <v>6000</v>
      </c>
    </row>
    <row r="157" spans="1:8" ht="16.5" thickBot="1">
      <c r="A157" s="10" t="s">
        <v>137</v>
      </c>
      <c r="B157" s="11" t="s">
        <v>138</v>
      </c>
      <c r="C157" s="30">
        <v>0</v>
      </c>
      <c r="D157" s="30">
        <v>2440</v>
      </c>
      <c r="E157" s="30">
        <v>14220</v>
      </c>
      <c r="F157" s="30">
        <v>16120</v>
      </c>
      <c r="G157" s="13">
        <v>16120</v>
      </c>
      <c r="H157" s="13">
        <v>16120</v>
      </c>
    </row>
    <row r="158" spans="1:8" ht="16.5" thickBot="1">
      <c r="A158" s="6"/>
      <c r="B158" s="6"/>
      <c r="C158" s="6"/>
      <c r="D158" s="7"/>
      <c r="E158" s="7"/>
      <c r="F158" s="7"/>
      <c r="G158" s="6"/>
      <c r="H158" s="6"/>
    </row>
    <row r="159" spans="1:8" ht="32.25" customHeight="1" thickBot="1">
      <c r="A159" s="66" t="s">
        <v>139</v>
      </c>
      <c r="B159" s="67"/>
      <c r="C159" s="44">
        <v>2012</v>
      </c>
      <c r="D159" s="44">
        <v>2013</v>
      </c>
      <c r="E159" s="44">
        <v>2014</v>
      </c>
      <c r="F159" s="44">
        <v>2015</v>
      </c>
      <c r="G159" s="3">
        <v>2016</v>
      </c>
      <c r="H159" s="3">
        <v>2017</v>
      </c>
    </row>
    <row r="160" spans="1:8" ht="15.75">
      <c r="A160" s="8" t="s">
        <v>12</v>
      </c>
      <c r="B160" s="9" t="s">
        <v>13</v>
      </c>
      <c r="C160" s="29">
        <f aca="true" t="shared" si="31" ref="C160:H160">SUM(C161:C162)</f>
        <v>71800</v>
      </c>
      <c r="D160" s="29">
        <f t="shared" si="31"/>
        <v>56263.21</v>
      </c>
      <c r="E160" s="29">
        <f t="shared" si="31"/>
        <v>71800</v>
      </c>
      <c r="F160" s="29">
        <f t="shared" si="31"/>
        <v>71800</v>
      </c>
      <c r="G160" s="4">
        <f t="shared" si="31"/>
        <v>71800</v>
      </c>
      <c r="H160" s="4">
        <f t="shared" si="31"/>
        <v>71800</v>
      </c>
    </row>
    <row r="161" spans="1:8" ht="15.75">
      <c r="A161" s="10" t="s">
        <v>140</v>
      </c>
      <c r="B161" s="11" t="s">
        <v>22</v>
      </c>
      <c r="C161" s="31">
        <v>200</v>
      </c>
      <c r="D161" s="31">
        <v>200</v>
      </c>
      <c r="E161" s="31">
        <v>200</v>
      </c>
      <c r="F161" s="31">
        <v>200</v>
      </c>
      <c r="G161" s="12">
        <v>200</v>
      </c>
      <c r="H161" s="12">
        <v>200</v>
      </c>
    </row>
    <row r="162" spans="1:8" ht="16.5" thickBot="1">
      <c r="A162" s="10" t="s">
        <v>141</v>
      </c>
      <c r="B162" s="11" t="s">
        <v>15</v>
      </c>
      <c r="C162" s="30">
        <v>71600</v>
      </c>
      <c r="D162" s="30">
        <f>71600*0.85-4796.79</f>
        <v>56063.21</v>
      </c>
      <c r="E162" s="30">
        <v>71600</v>
      </c>
      <c r="F162" s="30">
        <v>71600</v>
      </c>
      <c r="G162" s="13">
        <v>71600</v>
      </c>
      <c r="H162" s="13">
        <v>71600</v>
      </c>
    </row>
    <row r="163" spans="1:8" ht="10.5" customHeight="1" thickBot="1">
      <c r="A163" s="6"/>
      <c r="B163" s="6"/>
      <c r="C163" s="7"/>
      <c r="D163" s="7"/>
      <c r="E163" s="7"/>
      <c r="F163" s="7"/>
      <c r="G163" s="6"/>
      <c r="H163" s="6"/>
    </row>
    <row r="164" spans="1:8" ht="33" customHeight="1" thickBot="1">
      <c r="A164" s="66" t="s">
        <v>142</v>
      </c>
      <c r="B164" s="67"/>
      <c r="C164" s="44">
        <v>2012</v>
      </c>
      <c r="D164" s="44">
        <v>2013</v>
      </c>
      <c r="E164" s="44">
        <v>2014</v>
      </c>
      <c r="F164" s="44">
        <v>2015</v>
      </c>
      <c r="G164" s="3">
        <v>2016</v>
      </c>
      <c r="H164" s="3">
        <v>2017</v>
      </c>
    </row>
    <row r="165" spans="1:8" ht="15.75">
      <c r="A165" s="8" t="s">
        <v>12</v>
      </c>
      <c r="B165" s="9" t="s">
        <v>13</v>
      </c>
      <c r="C165" s="29">
        <f aca="true" t="shared" si="32" ref="C165:H165">SUM(C166)</f>
        <v>83</v>
      </c>
      <c r="D165" s="29">
        <f t="shared" si="32"/>
        <v>83</v>
      </c>
      <c r="E165" s="29">
        <f t="shared" si="32"/>
        <v>83</v>
      </c>
      <c r="F165" s="29">
        <f t="shared" si="32"/>
        <v>83</v>
      </c>
      <c r="G165" s="4">
        <f t="shared" si="32"/>
        <v>83</v>
      </c>
      <c r="H165" s="4">
        <f t="shared" si="32"/>
        <v>83</v>
      </c>
    </row>
    <row r="166" spans="1:8" ht="16.5" thickBot="1">
      <c r="A166" s="10" t="s">
        <v>143</v>
      </c>
      <c r="B166" s="11" t="s">
        <v>22</v>
      </c>
      <c r="C166" s="30">
        <v>83</v>
      </c>
      <c r="D166" s="30">
        <v>83</v>
      </c>
      <c r="E166" s="30">
        <v>83</v>
      </c>
      <c r="F166" s="30">
        <v>83</v>
      </c>
      <c r="G166" s="13">
        <v>83</v>
      </c>
      <c r="H166" s="13">
        <v>83</v>
      </c>
    </row>
    <row r="167" spans="1:8" ht="16.5" thickBot="1">
      <c r="A167" s="6"/>
      <c r="B167" s="6"/>
      <c r="C167" s="7"/>
      <c r="D167" s="7"/>
      <c r="E167" s="7"/>
      <c r="F167" s="7"/>
      <c r="G167" s="6"/>
      <c r="H167" s="6"/>
    </row>
    <row r="168" spans="1:8" ht="33" customHeight="1" thickBot="1">
      <c r="A168" s="66" t="s">
        <v>144</v>
      </c>
      <c r="B168" s="67"/>
      <c r="C168" s="44">
        <v>2012</v>
      </c>
      <c r="D168" s="44">
        <v>2013</v>
      </c>
      <c r="E168" s="44">
        <v>2014</v>
      </c>
      <c r="F168" s="44">
        <v>2015</v>
      </c>
      <c r="G168" s="3">
        <v>2016</v>
      </c>
      <c r="H168" s="3">
        <v>2017</v>
      </c>
    </row>
    <row r="169" spans="1:8" ht="15.75">
      <c r="A169" s="8" t="s">
        <v>12</v>
      </c>
      <c r="B169" s="9" t="s">
        <v>13</v>
      </c>
      <c r="C169" s="29">
        <f aca="true" t="shared" si="33" ref="C169:H169">SUM(C170)</f>
        <v>49</v>
      </c>
      <c r="D169" s="29">
        <f t="shared" si="33"/>
        <v>49</v>
      </c>
      <c r="E169" s="29">
        <f t="shared" si="33"/>
        <v>49</v>
      </c>
      <c r="F169" s="29">
        <f t="shared" si="33"/>
        <v>49</v>
      </c>
      <c r="G169" s="4">
        <f t="shared" si="33"/>
        <v>49</v>
      </c>
      <c r="H169" s="4">
        <f t="shared" si="33"/>
        <v>49</v>
      </c>
    </row>
    <row r="170" spans="1:8" ht="16.5" thickBot="1">
      <c r="A170" s="10" t="s">
        <v>145</v>
      </c>
      <c r="B170" s="11" t="s">
        <v>22</v>
      </c>
      <c r="C170" s="59">
        <v>49</v>
      </c>
      <c r="D170" s="30">
        <v>49</v>
      </c>
      <c r="E170" s="30">
        <v>49</v>
      </c>
      <c r="F170" s="30">
        <v>49</v>
      </c>
      <c r="G170" s="13">
        <v>49</v>
      </c>
      <c r="H170" s="13">
        <v>49</v>
      </c>
    </row>
    <row r="171" spans="1:8" ht="16.5" thickBot="1">
      <c r="A171" s="6"/>
      <c r="B171" s="6"/>
      <c r="C171" s="6"/>
      <c r="D171" s="7"/>
      <c r="E171" s="7"/>
      <c r="F171" s="7"/>
      <c r="G171" s="6"/>
      <c r="H171" s="6"/>
    </row>
    <row r="172" spans="1:8" ht="32.25" customHeight="1" thickBot="1">
      <c r="A172" s="66" t="s">
        <v>146</v>
      </c>
      <c r="B172" s="68"/>
      <c r="C172" s="44">
        <v>2012</v>
      </c>
      <c r="D172" s="44">
        <v>2013</v>
      </c>
      <c r="E172" s="44">
        <v>2014</v>
      </c>
      <c r="F172" s="44">
        <v>2015</v>
      </c>
      <c r="G172" s="3">
        <v>2016</v>
      </c>
      <c r="H172" s="3">
        <v>2017</v>
      </c>
    </row>
    <row r="173" spans="1:8" ht="15.75">
      <c r="A173" s="8" t="s">
        <v>12</v>
      </c>
      <c r="B173" s="46" t="s">
        <v>29</v>
      </c>
      <c r="C173" s="29">
        <f aca="true" t="shared" si="34" ref="C173:H173">SUM(C174+C178+C181)</f>
        <v>1276592.1700000002</v>
      </c>
      <c r="D173" s="29">
        <f t="shared" si="34"/>
        <v>1112523.65</v>
      </c>
      <c r="E173" s="29">
        <f t="shared" si="34"/>
        <v>675436.28</v>
      </c>
      <c r="F173" s="29">
        <f t="shared" si="34"/>
        <v>290440.31</v>
      </c>
      <c r="G173" s="4">
        <f t="shared" si="34"/>
        <v>0</v>
      </c>
      <c r="H173" s="4">
        <f t="shared" si="34"/>
        <v>0</v>
      </c>
    </row>
    <row r="174" spans="1:8" ht="15.75">
      <c r="A174" s="10" t="s">
        <v>147</v>
      </c>
      <c r="B174" s="47" t="s">
        <v>148</v>
      </c>
      <c r="C174" s="31">
        <f aca="true" t="shared" si="35" ref="C174:H174">SUM(C175:C177)</f>
        <v>208352.99</v>
      </c>
      <c r="D174" s="31">
        <f t="shared" si="35"/>
        <v>352870.07</v>
      </c>
      <c r="E174" s="31">
        <f t="shared" si="35"/>
        <v>59036.33</v>
      </c>
      <c r="F174" s="31">
        <f t="shared" si="35"/>
        <v>32486.27</v>
      </c>
      <c r="G174" s="12">
        <f t="shared" si="35"/>
        <v>0</v>
      </c>
      <c r="H174" s="12">
        <f t="shared" si="35"/>
        <v>0</v>
      </c>
    </row>
    <row r="175" spans="1:8" ht="15.75">
      <c r="A175" s="10" t="s">
        <v>149</v>
      </c>
      <c r="B175" s="49" t="s">
        <v>150</v>
      </c>
      <c r="C175" s="33">
        <v>56824.02</v>
      </c>
      <c r="D175" s="33">
        <v>212870.07</v>
      </c>
      <c r="E175" s="33">
        <v>17036.33</v>
      </c>
      <c r="F175" s="33">
        <v>2486.27</v>
      </c>
      <c r="G175" s="5">
        <v>0</v>
      </c>
      <c r="H175" s="5">
        <v>0</v>
      </c>
    </row>
    <row r="176" spans="1:8" ht="15.75">
      <c r="A176" s="10" t="s">
        <v>151</v>
      </c>
      <c r="B176" s="49" t="s">
        <v>152</v>
      </c>
      <c r="C176" s="33">
        <v>150577.92</v>
      </c>
      <c r="D176" s="33">
        <v>140000</v>
      </c>
      <c r="E176" s="33">
        <v>42000</v>
      </c>
      <c r="F176" s="33">
        <v>30000</v>
      </c>
      <c r="G176" s="5">
        <v>0</v>
      </c>
      <c r="H176" s="5">
        <v>0</v>
      </c>
    </row>
    <row r="177" spans="1:8" ht="15.75">
      <c r="A177" s="10" t="s">
        <v>153</v>
      </c>
      <c r="B177" s="49" t="s">
        <v>154</v>
      </c>
      <c r="C177" s="33">
        <v>951.05</v>
      </c>
      <c r="D177" s="33">
        <v>0</v>
      </c>
      <c r="E177" s="33">
        <v>0</v>
      </c>
      <c r="F177" s="33">
        <v>0</v>
      </c>
      <c r="G177" s="5">
        <v>0</v>
      </c>
      <c r="H177" s="5">
        <v>0</v>
      </c>
    </row>
    <row r="178" spans="1:8" ht="15.75">
      <c r="A178" s="10" t="s">
        <v>155</v>
      </c>
      <c r="B178" s="47" t="s">
        <v>156</v>
      </c>
      <c r="C178" s="31">
        <f aca="true" t="shared" si="36" ref="C178:H178">SUM(C179:C180)</f>
        <v>976194.0800000001</v>
      </c>
      <c r="D178" s="31">
        <f t="shared" si="36"/>
        <v>464555.35</v>
      </c>
      <c r="E178" s="31">
        <f t="shared" si="36"/>
        <v>332417.42</v>
      </c>
      <c r="F178" s="31">
        <f t="shared" si="36"/>
        <v>0</v>
      </c>
      <c r="G178" s="12">
        <f t="shared" si="36"/>
        <v>0</v>
      </c>
      <c r="H178" s="12">
        <f t="shared" si="36"/>
        <v>0</v>
      </c>
    </row>
    <row r="179" spans="1:8" ht="15.75">
      <c r="A179" s="10" t="s">
        <v>157</v>
      </c>
      <c r="B179" s="49" t="s">
        <v>158</v>
      </c>
      <c r="C179" s="33">
        <v>924079.8</v>
      </c>
      <c r="D179" s="33">
        <v>422602.35</v>
      </c>
      <c r="E179" s="33">
        <v>332417.42</v>
      </c>
      <c r="F179" s="33">
        <v>0</v>
      </c>
      <c r="G179" s="5">
        <v>0</v>
      </c>
      <c r="H179" s="5">
        <v>0</v>
      </c>
    </row>
    <row r="180" spans="1:8" ht="15.75">
      <c r="A180" s="10" t="s">
        <v>159</v>
      </c>
      <c r="B180" s="49" t="s">
        <v>152</v>
      </c>
      <c r="C180" s="33">
        <v>52114.28</v>
      </c>
      <c r="D180" s="33">
        <v>41953</v>
      </c>
      <c r="E180" s="33">
        <v>0</v>
      </c>
      <c r="F180" s="33">
        <v>0</v>
      </c>
      <c r="G180" s="5">
        <v>0</v>
      </c>
      <c r="H180" s="5">
        <v>0</v>
      </c>
    </row>
    <row r="181" spans="1:8" ht="15.75">
      <c r="A181" s="10" t="s">
        <v>160</v>
      </c>
      <c r="B181" s="47" t="s">
        <v>161</v>
      </c>
      <c r="C181" s="31">
        <f>SUM(C182:C183)</f>
        <v>92045.1</v>
      </c>
      <c r="D181" s="31">
        <f>SUM(D182:D183)</f>
        <v>295098.23</v>
      </c>
      <c r="E181" s="31">
        <v>283982.53</v>
      </c>
      <c r="F181" s="31">
        <f>SUM(F182:F183)</f>
        <v>257954.04</v>
      </c>
      <c r="G181" s="12">
        <f>SUM(G182:G183)</f>
        <v>0</v>
      </c>
      <c r="H181" s="12">
        <f>SUM(H182:H183)</f>
        <v>0</v>
      </c>
    </row>
    <row r="182" spans="1:8" ht="15.75">
      <c r="A182" s="10" t="s">
        <v>162</v>
      </c>
      <c r="B182" s="49" t="s">
        <v>150</v>
      </c>
      <c r="C182" s="33">
        <v>7914.6</v>
      </c>
      <c r="D182" s="33">
        <v>208837.49</v>
      </c>
      <c r="E182" s="33">
        <v>187792.53</v>
      </c>
      <c r="F182" s="33">
        <v>161764.04</v>
      </c>
      <c r="G182" s="5">
        <v>0</v>
      </c>
      <c r="H182" s="5">
        <v>0</v>
      </c>
    </row>
    <row r="183" spans="1:8" ht="16.5" thickBot="1">
      <c r="A183" s="10" t="s">
        <v>163</v>
      </c>
      <c r="B183" s="49" t="s">
        <v>152</v>
      </c>
      <c r="C183" s="35">
        <v>84130.5</v>
      </c>
      <c r="D183" s="35">
        <v>86260.74</v>
      </c>
      <c r="E183" s="35">
        <v>96190</v>
      </c>
      <c r="F183" s="35">
        <v>96190</v>
      </c>
      <c r="G183" s="19">
        <v>0</v>
      </c>
      <c r="H183" s="19">
        <v>0</v>
      </c>
    </row>
    <row r="184" spans="1:8" ht="3.75" customHeight="1" thickBot="1">
      <c r="A184" s="16"/>
      <c r="B184" s="6"/>
      <c r="C184" s="25"/>
      <c r="D184" s="25"/>
      <c r="E184" s="25"/>
      <c r="F184" s="25"/>
      <c r="G184" s="24"/>
      <c r="H184" s="60"/>
    </row>
    <row r="185" spans="1:8" ht="15.75">
      <c r="A185" s="8" t="s">
        <v>12</v>
      </c>
      <c r="B185" s="46" t="s">
        <v>13</v>
      </c>
      <c r="C185" s="29">
        <f aca="true" t="shared" si="37" ref="C185:H185">SUM(C186+C191+C196)</f>
        <v>2024009.03</v>
      </c>
      <c r="D185" s="29">
        <f t="shared" si="37"/>
        <v>1268444.8800000001</v>
      </c>
      <c r="E185" s="29">
        <f t="shared" si="37"/>
        <v>1031044.99</v>
      </c>
      <c r="F185" s="29">
        <f t="shared" si="37"/>
        <v>305184.48</v>
      </c>
      <c r="G185" s="4">
        <f t="shared" si="37"/>
        <v>0</v>
      </c>
      <c r="H185" s="4">
        <f t="shared" si="37"/>
        <v>0</v>
      </c>
    </row>
    <row r="186" spans="1:8" ht="15.75">
      <c r="A186" s="10" t="s">
        <v>164</v>
      </c>
      <c r="B186" s="47" t="s">
        <v>148</v>
      </c>
      <c r="C186" s="31">
        <f>SUM(C187:C190)</f>
        <v>473905.42000000004</v>
      </c>
      <c r="D186" s="31">
        <f>SUM(D187:D190)</f>
        <v>235391.27</v>
      </c>
      <c r="E186" s="31">
        <v>100700</v>
      </c>
      <c r="F186" s="31">
        <v>88084.18</v>
      </c>
      <c r="G186" s="12">
        <f>SUM(G187:G190)</f>
        <v>0</v>
      </c>
      <c r="H186" s="12">
        <f>SUM(H187:H190)</f>
        <v>0</v>
      </c>
    </row>
    <row r="187" spans="1:8" ht="15.75">
      <c r="A187" s="10"/>
      <c r="B187" s="49" t="s">
        <v>165</v>
      </c>
      <c r="C187" s="33">
        <v>119510.33</v>
      </c>
      <c r="D187" s="33">
        <v>65450.04</v>
      </c>
      <c r="E187" s="33">
        <v>57170</v>
      </c>
      <c r="F187" s="33">
        <v>57108.42</v>
      </c>
      <c r="G187" s="5">
        <v>0</v>
      </c>
      <c r="H187" s="5">
        <v>0</v>
      </c>
    </row>
    <row r="188" spans="1:8" ht="15.75">
      <c r="A188" s="10"/>
      <c r="B188" s="49" t="s">
        <v>166</v>
      </c>
      <c r="C188" s="33">
        <v>15381.5</v>
      </c>
      <c r="D188" s="33">
        <v>2242.8</v>
      </c>
      <c r="E188" s="33">
        <v>0</v>
      </c>
      <c r="F188" s="33">
        <v>0</v>
      </c>
      <c r="G188" s="5">
        <v>0</v>
      </c>
      <c r="H188" s="5">
        <v>0</v>
      </c>
    </row>
    <row r="189" spans="1:8" ht="15.75">
      <c r="A189" s="10"/>
      <c r="B189" s="49" t="s">
        <v>167</v>
      </c>
      <c r="C189" s="33">
        <v>188435.67</v>
      </c>
      <c r="D189" s="33">
        <v>27698.43</v>
      </c>
      <c r="E189" s="33">
        <v>1530</v>
      </c>
      <c r="F189" s="33">
        <v>975.76</v>
      </c>
      <c r="G189" s="5">
        <v>0</v>
      </c>
      <c r="H189" s="5">
        <v>0</v>
      </c>
    </row>
    <row r="190" spans="1:8" ht="15.75">
      <c r="A190" s="10"/>
      <c r="B190" s="49" t="s">
        <v>168</v>
      </c>
      <c r="C190" s="33">
        <v>150577.92</v>
      </c>
      <c r="D190" s="33">
        <v>140000</v>
      </c>
      <c r="E190" s="33">
        <v>42000</v>
      </c>
      <c r="F190" s="33">
        <v>30000</v>
      </c>
      <c r="G190" s="5">
        <v>0</v>
      </c>
      <c r="H190" s="5">
        <v>0</v>
      </c>
    </row>
    <row r="191" spans="1:8" ht="15.75">
      <c r="A191" s="10" t="s">
        <v>169</v>
      </c>
      <c r="B191" s="47" t="s">
        <v>170</v>
      </c>
      <c r="C191" s="31">
        <f>SUM(C192:C195)</f>
        <v>1218398.68</v>
      </c>
      <c r="D191" s="31">
        <f>SUM(D192:D195)</f>
        <v>639599.9400000001</v>
      </c>
      <c r="E191" s="31">
        <f>SUM(E192:E195)</f>
        <v>590272.19</v>
      </c>
      <c r="F191" s="31">
        <v>0</v>
      </c>
      <c r="G191" s="12">
        <v>0</v>
      </c>
      <c r="H191" s="12">
        <v>0</v>
      </c>
    </row>
    <row r="192" spans="1:8" ht="15.75">
      <c r="A192" s="10"/>
      <c r="B192" s="49" t="s">
        <v>165</v>
      </c>
      <c r="C192" s="33">
        <v>106953.51</v>
      </c>
      <c r="D192" s="33">
        <v>69049.1</v>
      </c>
      <c r="E192" s="33">
        <v>100000</v>
      </c>
      <c r="F192" s="33">
        <v>0</v>
      </c>
      <c r="G192" s="5">
        <v>0</v>
      </c>
      <c r="H192" s="5">
        <v>0</v>
      </c>
    </row>
    <row r="193" spans="1:8" ht="15.75">
      <c r="A193" s="10"/>
      <c r="B193" s="49" t="s">
        <v>166</v>
      </c>
      <c r="C193" s="33">
        <v>73096.35</v>
      </c>
      <c r="D193" s="33">
        <v>366479.18</v>
      </c>
      <c r="E193" s="33">
        <v>258730.97</v>
      </c>
      <c r="F193" s="33">
        <v>0</v>
      </c>
      <c r="G193" s="5">
        <v>0</v>
      </c>
      <c r="H193" s="5">
        <v>0</v>
      </c>
    </row>
    <row r="194" spans="1:8" ht="15.75">
      <c r="A194" s="10"/>
      <c r="B194" s="49" t="s">
        <v>167</v>
      </c>
      <c r="C194" s="33">
        <v>986234.54</v>
      </c>
      <c r="D194" s="33">
        <v>162118.66</v>
      </c>
      <c r="E194" s="33">
        <v>231541.22</v>
      </c>
      <c r="F194" s="33">
        <v>0</v>
      </c>
      <c r="G194" s="5">
        <v>0</v>
      </c>
      <c r="H194" s="5">
        <v>0</v>
      </c>
    </row>
    <row r="195" spans="1:8" ht="15.75">
      <c r="A195" s="10"/>
      <c r="B195" s="49" t="s">
        <v>168</v>
      </c>
      <c r="C195" s="33">
        <v>52114.28</v>
      </c>
      <c r="D195" s="33">
        <v>41953</v>
      </c>
      <c r="E195" s="33">
        <v>0</v>
      </c>
      <c r="F195" s="33">
        <v>0</v>
      </c>
      <c r="G195" s="5">
        <v>0</v>
      </c>
      <c r="H195" s="5">
        <v>0</v>
      </c>
    </row>
    <row r="196" spans="1:8" ht="15.75">
      <c r="A196" s="10" t="s">
        <v>171</v>
      </c>
      <c r="B196" s="47" t="s">
        <v>161</v>
      </c>
      <c r="C196" s="31">
        <f aca="true" t="shared" si="38" ref="C196:H196">SUM(C197:C200)</f>
        <v>331704.93</v>
      </c>
      <c r="D196" s="31">
        <f t="shared" si="38"/>
        <v>393453.67</v>
      </c>
      <c r="E196" s="31">
        <f t="shared" si="38"/>
        <v>340072.80000000005</v>
      </c>
      <c r="F196" s="31">
        <f t="shared" si="38"/>
        <v>217100.3</v>
      </c>
      <c r="G196" s="12">
        <f t="shared" si="38"/>
        <v>0</v>
      </c>
      <c r="H196" s="12">
        <f t="shared" si="38"/>
        <v>0</v>
      </c>
    </row>
    <row r="197" spans="1:8" ht="15.75">
      <c r="A197" s="10"/>
      <c r="B197" s="49" t="s">
        <v>165</v>
      </c>
      <c r="C197" s="33">
        <v>108971.97</v>
      </c>
      <c r="D197" s="33">
        <v>67910.52</v>
      </c>
      <c r="E197" s="33">
        <v>37348.23</v>
      </c>
      <c r="F197" s="33">
        <v>15798.97</v>
      </c>
      <c r="G197" s="5">
        <v>0</v>
      </c>
      <c r="H197" s="5">
        <v>0</v>
      </c>
    </row>
    <row r="198" spans="1:8" ht="15.75">
      <c r="A198" s="10"/>
      <c r="B198" s="49" t="s">
        <v>166</v>
      </c>
      <c r="C198" s="33">
        <v>20280.26</v>
      </c>
      <c r="D198" s="33">
        <v>36230.03</v>
      </c>
      <c r="E198" s="33">
        <v>49770.16</v>
      </c>
      <c r="F198" s="33">
        <v>18574.79</v>
      </c>
      <c r="G198" s="5">
        <v>0</v>
      </c>
      <c r="H198" s="5">
        <v>0</v>
      </c>
    </row>
    <row r="199" spans="1:8" ht="15.75">
      <c r="A199" s="10"/>
      <c r="B199" s="49" t="s">
        <v>167</v>
      </c>
      <c r="C199" s="33">
        <v>118322.2</v>
      </c>
      <c r="D199" s="33">
        <v>203052.38</v>
      </c>
      <c r="E199" s="33">
        <v>156764.41</v>
      </c>
      <c r="F199" s="33">
        <v>86536.54</v>
      </c>
      <c r="G199" s="5">
        <v>0</v>
      </c>
      <c r="H199" s="5">
        <v>0</v>
      </c>
    </row>
    <row r="200" spans="1:8" ht="16.5" thickBot="1">
      <c r="A200" s="10"/>
      <c r="B200" s="49" t="s">
        <v>168</v>
      </c>
      <c r="C200" s="35">
        <v>84130.5</v>
      </c>
      <c r="D200" s="35">
        <v>86260.74</v>
      </c>
      <c r="E200" s="35">
        <v>96190</v>
      </c>
      <c r="F200" s="35">
        <v>96190</v>
      </c>
      <c r="G200" s="19">
        <v>0</v>
      </c>
      <c r="H200" s="19">
        <v>0</v>
      </c>
    </row>
    <row r="201" spans="1:8" ht="16.5" thickBot="1">
      <c r="A201" s="6"/>
      <c r="B201" s="6"/>
      <c r="C201" s="6"/>
      <c r="D201" s="7"/>
      <c r="E201" s="7"/>
      <c r="F201" s="7"/>
      <c r="G201" s="6"/>
      <c r="H201" s="6"/>
    </row>
    <row r="202" spans="1:8" ht="32.25" customHeight="1" thickBot="1">
      <c r="A202" s="66" t="s">
        <v>172</v>
      </c>
      <c r="B202" s="68"/>
      <c r="C202" s="44">
        <v>2012</v>
      </c>
      <c r="D202" s="44">
        <v>2013</v>
      </c>
      <c r="E202" s="44">
        <v>2014</v>
      </c>
      <c r="F202" s="44">
        <v>2015</v>
      </c>
      <c r="G202" s="3">
        <v>2016</v>
      </c>
      <c r="H202" s="3">
        <v>2017</v>
      </c>
    </row>
    <row r="203" spans="1:8" ht="15.75">
      <c r="A203" s="8" t="s">
        <v>12</v>
      </c>
      <c r="B203" s="46" t="s">
        <v>13</v>
      </c>
      <c r="C203" s="29">
        <f aca="true" t="shared" si="39" ref="C203:H203">SUM(C204:C209)</f>
        <v>21098</v>
      </c>
      <c r="D203" s="29">
        <f t="shared" si="39"/>
        <v>20918</v>
      </c>
      <c r="E203" s="29">
        <f t="shared" si="39"/>
        <v>21098</v>
      </c>
      <c r="F203" s="29">
        <f t="shared" si="39"/>
        <v>21098</v>
      </c>
      <c r="G203" s="4">
        <f t="shared" si="39"/>
        <v>21098</v>
      </c>
      <c r="H203" s="4">
        <f t="shared" si="39"/>
        <v>21098</v>
      </c>
    </row>
    <row r="204" spans="1:8" ht="15.75">
      <c r="A204" s="10" t="s">
        <v>173</v>
      </c>
      <c r="B204" s="47" t="s">
        <v>22</v>
      </c>
      <c r="C204" s="31">
        <v>5350</v>
      </c>
      <c r="D204" s="31">
        <v>5350</v>
      </c>
      <c r="E204" s="31">
        <v>5350</v>
      </c>
      <c r="F204" s="31">
        <v>5350</v>
      </c>
      <c r="G204" s="12">
        <v>5350</v>
      </c>
      <c r="H204" s="12">
        <v>5350</v>
      </c>
    </row>
    <row r="205" spans="1:8" ht="15.75">
      <c r="A205" s="10" t="s">
        <v>174</v>
      </c>
      <c r="B205" s="47" t="s">
        <v>15</v>
      </c>
      <c r="C205" s="31">
        <v>1200</v>
      </c>
      <c r="D205" s="31">
        <f>1200*0.85</f>
        <v>1020</v>
      </c>
      <c r="E205" s="31">
        <v>1200</v>
      </c>
      <c r="F205" s="31">
        <v>1200</v>
      </c>
      <c r="G205" s="12">
        <v>1200</v>
      </c>
      <c r="H205" s="12">
        <v>1200</v>
      </c>
    </row>
    <row r="206" spans="1:8" ht="15.75">
      <c r="A206" s="10" t="s">
        <v>175</v>
      </c>
      <c r="B206" s="47" t="s">
        <v>72</v>
      </c>
      <c r="C206" s="31">
        <v>5000</v>
      </c>
      <c r="D206" s="31">
        <v>5000</v>
      </c>
      <c r="E206" s="31">
        <v>5000</v>
      </c>
      <c r="F206" s="31">
        <v>5000</v>
      </c>
      <c r="G206" s="12">
        <v>5000</v>
      </c>
      <c r="H206" s="12">
        <v>5000</v>
      </c>
    </row>
    <row r="207" spans="1:8" ht="15.75">
      <c r="A207" s="10" t="s">
        <v>176</v>
      </c>
      <c r="B207" s="47" t="s">
        <v>92</v>
      </c>
      <c r="C207" s="31">
        <v>6500</v>
      </c>
      <c r="D207" s="31">
        <v>6500</v>
      </c>
      <c r="E207" s="31">
        <v>6500</v>
      </c>
      <c r="F207" s="31">
        <v>6500</v>
      </c>
      <c r="G207" s="12">
        <v>6500</v>
      </c>
      <c r="H207" s="12">
        <v>6500</v>
      </c>
    </row>
    <row r="208" spans="1:8" ht="15.75">
      <c r="A208" s="10" t="s">
        <v>177</v>
      </c>
      <c r="B208" s="47" t="s">
        <v>39</v>
      </c>
      <c r="C208" s="31">
        <v>0</v>
      </c>
      <c r="D208" s="31">
        <v>0</v>
      </c>
      <c r="E208" s="31">
        <v>0</v>
      </c>
      <c r="F208" s="31">
        <v>0</v>
      </c>
      <c r="G208" s="12">
        <v>0</v>
      </c>
      <c r="H208" s="12">
        <v>0</v>
      </c>
    </row>
    <row r="209" spans="1:8" ht="16.5" thickBot="1">
      <c r="A209" s="10" t="s">
        <v>178</v>
      </c>
      <c r="B209" s="47" t="s">
        <v>179</v>
      </c>
      <c r="C209" s="30">
        <v>3048</v>
      </c>
      <c r="D209" s="30">
        <v>3048</v>
      </c>
      <c r="E209" s="30">
        <v>3048</v>
      </c>
      <c r="F209" s="30">
        <v>3048</v>
      </c>
      <c r="G209" s="13">
        <v>3048</v>
      </c>
      <c r="H209" s="13">
        <v>3048</v>
      </c>
    </row>
    <row r="210" spans="1:8" ht="16.5" thickBot="1">
      <c r="A210" s="6"/>
      <c r="B210" s="6"/>
      <c r="C210" s="6"/>
      <c r="D210" s="7"/>
      <c r="E210" s="7"/>
      <c r="F210" s="7"/>
      <c r="G210" s="6"/>
      <c r="H210" s="6"/>
    </row>
    <row r="211" spans="1:8" ht="31.5" customHeight="1" thickBot="1">
      <c r="A211" s="66" t="s">
        <v>180</v>
      </c>
      <c r="B211" s="68"/>
      <c r="C211" s="44">
        <v>2012</v>
      </c>
      <c r="D211" s="44">
        <v>2013</v>
      </c>
      <c r="E211" s="44">
        <v>2014</v>
      </c>
      <c r="F211" s="44">
        <v>2015</v>
      </c>
      <c r="G211" s="3">
        <v>2016</v>
      </c>
      <c r="H211" s="3">
        <v>2017</v>
      </c>
    </row>
    <row r="212" spans="1:8" ht="15.75">
      <c r="A212" s="8" t="s">
        <v>12</v>
      </c>
      <c r="B212" s="46" t="s">
        <v>29</v>
      </c>
      <c r="C212" s="29">
        <f aca="true" t="shared" si="40" ref="C212:H212">SUM(C213)</f>
        <v>10</v>
      </c>
      <c r="D212" s="29">
        <f t="shared" si="40"/>
        <v>10</v>
      </c>
      <c r="E212" s="29">
        <f t="shared" si="40"/>
        <v>10</v>
      </c>
      <c r="F212" s="29">
        <f t="shared" si="40"/>
        <v>10</v>
      </c>
      <c r="G212" s="4">
        <f t="shared" si="40"/>
        <v>10</v>
      </c>
      <c r="H212" s="4">
        <f t="shared" si="40"/>
        <v>10</v>
      </c>
    </row>
    <row r="213" spans="1:8" ht="16.5" thickBot="1">
      <c r="A213" s="10" t="s">
        <v>181</v>
      </c>
      <c r="B213" s="47" t="s">
        <v>182</v>
      </c>
      <c r="C213" s="30">
        <v>10</v>
      </c>
      <c r="D213" s="30">
        <v>10</v>
      </c>
      <c r="E213" s="30">
        <v>10</v>
      </c>
      <c r="F213" s="30">
        <v>10</v>
      </c>
      <c r="G213" s="13">
        <v>10</v>
      </c>
      <c r="H213" s="13">
        <v>10</v>
      </c>
    </row>
    <row r="214" spans="1:8" ht="3.75" customHeight="1" thickBot="1">
      <c r="A214" s="16"/>
      <c r="B214" s="6"/>
      <c r="C214" s="25"/>
      <c r="D214" s="25"/>
      <c r="E214" s="25"/>
      <c r="F214" s="25"/>
      <c r="G214" s="24"/>
      <c r="H214" s="60"/>
    </row>
    <row r="215" spans="1:8" ht="15.75">
      <c r="A215" s="8" t="s">
        <v>12</v>
      </c>
      <c r="B215" s="46" t="s">
        <v>13</v>
      </c>
      <c r="C215" s="29">
        <f aca="true" t="shared" si="41" ref="C215:H215">SUM(C216)</f>
        <v>4870.49</v>
      </c>
      <c r="D215" s="29">
        <f t="shared" si="41"/>
        <v>4992.25</v>
      </c>
      <c r="E215" s="29">
        <f t="shared" si="41"/>
        <v>5002.23</v>
      </c>
      <c r="F215" s="29">
        <f t="shared" si="41"/>
        <v>5112.28</v>
      </c>
      <c r="G215" s="4">
        <f t="shared" si="41"/>
        <v>5112.28</v>
      </c>
      <c r="H215" s="4">
        <f t="shared" si="41"/>
        <v>5112.28</v>
      </c>
    </row>
    <row r="216" spans="1:8" ht="16.5" thickBot="1">
      <c r="A216" s="10" t="s">
        <v>183</v>
      </c>
      <c r="B216" s="47" t="s">
        <v>184</v>
      </c>
      <c r="C216" s="30">
        <v>4870.49</v>
      </c>
      <c r="D216" s="30">
        <v>4992.25</v>
      </c>
      <c r="E216" s="30">
        <v>5002.23</v>
      </c>
      <c r="F216" s="30">
        <v>5112.28</v>
      </c>
      <c r="G216" s="13">
        <v>5112.28</v>
      </c>
      <c r="H216" s="13">
        <v>5112.28</v>
      </c>
    </row>
    <row r="217" spans="1:8" ht="16.5" thickBot="1">
      <c r="A217" s="6"/>
      <c r="B217" s="6"/>
      <c r="C217" s="6"/>
      <c r="D217" s="7"/>
      <c r="E217" s="7"/>
      <c r="F217" s="7"/>
      <c r="G217" s="6"/>
      <c r="H217" s="6"/>
    </row>
    <row r="218" spans="1:8" ht="32.25" customHeight="1" thickBot="1">
      <c r="A218" s="66" t="s">
        <v>185</v>
      </c>
      <c r="B218" s="68"/>
      <c r="C218" s="44">
        <v>2012</v>
      </c>
      <c r="D218" s="44">
        <v>2013</v>
      </c>
      <c r="E218" s="44">
        <v>2014</v>
      </c>
      <c r="F218" s="44">
        <v>2015</v>
      </c>
      <c r="G218" s="3">
        <v>2016</v>
      </c>
      <c r="H218" s="3">
        <v>2017</v>
      </c>
    </row>
    <row r="219" spans="1:8" ht="15.75">
      <c r="A219" s="8" t="s">
        <v>12</v>
      </c>
      <c r="B219" s="46" t="s">
        <v>29</v>
      </c>
      <c r="C219" s="29">
        <f aca="true" t="shared" si="42" ref="C219:H219">SUM(C220)</f>
        <v>16000</v>
      </c>
      <c r="D219" s="29">
        <f t="shared" si="42"/>
        <v>16000</v>
      </c>
      <c r="E219" s="29">
        <f t="shared" si="42"/>
        <v>16000</v>
      </c>
      <c r="F219" s="29">
        <f t="shared" si="42"/>
        <v>16000</v>
      </c>
      <c r="G219" s="4">
        <f t="shared" si="42"/>
        <v>16000</v>
      </c>
      <c r="H219" s="4">
        <f t="shared" si="42"/>
        <v>16000</v>
      </c>
    </row>
    <row r="220" spans="1:8" ht="16.5" thickBot="1">
      <c r="A220" s="10" t="s">
        <v>186</v>
      </c>
      <c r="B220" s="47" t="s">
        <v>182</v>
      </c>
      <c r="C220" s="30">
        <v>16000</v>
      </c>
      <c r="D220" s="30">
        <v>16000</v>
      </c>
      <c r="E220" s="30">
        <v>16000</v>
      </c>
      <c r="F220" s="30">
        <v>16000</v>
      </c>
      <c r="G220" s="13">
        <v>16000</v>
      </c>
      <c r="H220" s="13">
        <v>16000</v>
      </c>
    </row>
    <row r="221" spans="1:8" ht="3.75" customHeight="1" thickBot="1">
      <c r="A221" s="16"/>
      <c r="B221" s="6"/>
      <c r="C221" s="25"/>
      <c r="D221" s="25"/>
      <c r="E221" s="25"/>
      <c r="F221" s="25"/>
      <c r="G221" s="24"/>
      <c r="H221" s="60"/>
    </row>
    <row r="222" spans="1:8" ht="15.75">
      <c r="A222" s="8" t="s">
        <v>12</v>
      </c>
      <c r="B222" s="46" t="s">
        <v>13</v>
      </c>
      <c r="C222" s="29">
        <v>16000</v>
      </c>
      <c r="D222" s="29">
        <v>16000</v>
      </c>
      <c r="E222" s="29">
        <v>16000</v>
      </c>
      <c r="F222" s="29">
        <v>16000</v>
      </c>
      <c r="G222" s="4">
        <v>16000</v>
      </c>
      <c r="H222" s="4">
        <v>16000</v>
      </c>
    </row>
    <row r="223" spans="1:8" ht="15.75">
      <c r="A223" s="10" t="s">
        <v>187</v>
      </c>
      <c r="B223" s="47" t="s">
        <v>184</v>
      </c>
      <c r="C223" s="31">
        <v>16000</v>
      </c>
      <c r="D223" s="31">
        <v>16000</v>
      </c>
      <c r="E223" s="31">
        <v>16000</v>
      </c>
      <c r="F223" s="31">
        <v>16000</v>
      </c>
      <c r="G223" s="12">
        <v>16000</v>
      </c>
      <c r="H223" s="12">
        <v>16000</v>
      </c>
    </row>
    <row r="224" spans="1:8" ht="15.75">
      <c r="A224" s="10"/>
      <c r="B224" s="49" t="s">
        <v>188</v>
      </c>
      <c r="C224" s="33">
        <v>10000</v>
      </c>
      <c r="D224" s="33">
        <v>10000</v>
      </c>
      <c r="E224" s="33">
        <v>10000</v>
      </c>
      <c r="F224" s="33">
        <v>10000</v>
      </c>
      <c r="G224" s="5">
        <v>10000</v>
      </c>
      <c r="H224" s="5">
        <v>10000</v>
      </c>
    </row>
    <row r="225" spans="1:8" ht="16.5" thickBot="1">
      <c r="A225" s="10" t="s">
        <v>189</v>
      </c>
      <c r="B225" s="49" t="s">
        <v>190</v>
      </c>
      <c r="C225" s="35">
        <v>6000</v>
      </c>
      <c r="D225" s="35">
        <v>6000</v>
      </c>
      <c r="E225" s="35">
        <v>6000</v>
      </c>
      <c r="F225" s="35">
        <v>6000</v>
      </c>
      <c r="G225" s="19">
        <v>6000</v>
      </c>
      <c r="H225" s="19">
        <v>6000</v>
      </c>
    </row>
    <row r="226" spans="1:8" ht="16.5" thickBot="1">
      <c r="A226" s="6"/>
      <c r="B226" s="6"/>
      <c r="C226" s="6"/>
      <c r="D226" s="7"/>
      <c r="E226" s="7"/>
      <c r="F226" s="7"/>
      <c r="G226" s="6"/>
      <c r="H226" s="6"/>
    </row>
    <row r="227" spans="1:8" ht="33" customHeight="1" thickBot="1">
      <c r="A227" s="66" t="s">
        <v>191</v>
      </c>
      <c r="B227" s="68"/>
      <c r="C227" s="44">
        <v>2012</v>
      </c>
      <c r="D227" s="44">
        <v>2013</v>
      </c>
      <c r="E227" s="44">
        <v>2014</v>
      </c>
      <c r="F227" s="44">
        <v>2015</v>
      </c>
      <c r="G227" s="3">
        <v>2016</v>
      </c>
      <c r="H227" s="3">
        <v>2017</v>
      </c>
    </row>
    <row r="228" spans="1:8" ht="15.75">
      <c r="A228" s="8" t="s">
        <v>12</v>
      </c>
      <c r="B228" s="46" t="s">
        <v>13</v>
      </c>
      <c r="C228" s="29">
        <v>120</v>
      </c>
      <c r="D228" s="29">
        <v>120</v>
      </c>
      <c r="E228" s="29">
        <v>120</v>
      </c>
      <c r="F228" s="29">
        <v>120</v>
      </c>
      <c r="G228" s="4">
        <v>120</v>
      </c>
      <c r="H228" s="4">
        <v>120</v>
      </c>
    </row>
    <row r="229" spans="1:8" ht="16.5" thickBot="1">
      <c r="A229" s="10" t="s">
        <v>192</v>
      </c>
      <c r="B229" s="47" t="s">
        <v>184</v>
      </c>
      <c r="C229" s="30">
        <v>120</v>
      </c>
      <c r="D229" s="30">
        <v>120</v>
      </c>
      <c r="E229" s="30">
        <v>120</v>
      </c>
      <c r="F229" s="30">
        <v>120</v>
      </c>
      <c r="G229" s="13">
        <v>120</v>
      </c>
      <c r="H229" s="13">
        <v>120</v>
      </c>
    </row>
    <row r="230" spans="1:8" ht="16.5" thickBot="1">
      <c r="A230" s="6"/>
      <c r="B230" s="6"/>
      <c r="C230" s="6"/>
      <c r="D230" s="7"/>
      <c r="E230" s="7"/>
      <c r="F230" s="7"/>
      <c r="G230" s="6"/>
      <c r="H230" s="6"/>
    </row>
    <row r="231" spans="1:8" ht="33" customHeight="1" thickBot="1">
      <c r="A231" s="66" t="s">
        <v>193</v>
      </c>
      <c r="B231" s="67"/>
      <c r="C231" s="44">
        <v>2012</v>
      </c>
      <c r="D231" s="44">
        <v>2013</v>
      </c>
      <c r="E231" s="44">
        <v>2014</v>
      </c>
      <c r="F231" s="44">
        <v>2015</v>
      </c>
      <c r="G231" s="3">
        <v>2016</v>
      </c>
      <c r="H231" s="3">
        <v>2017</v>
      </c>
    </row>
    <row r="232" spans="1:8" ht="15.75">
      <c r="A232" s="8" t="s">
        <v>12</v>
      </c>
      <c r="B232" s="9" t="s">
        <v>13</v>
      </c>
      <c r="C232" s="29">
        <f aca="true" t="shared" si="43" ref="C232:H232">SUM(C233)</f>
        <v>18700</v>
      </c>
      <c r="D232" s="29">
        <f t="shared" si="43"/>
        <v>18100</v>
      </c>
      <c r="E232" s="29">
        <f t="shared" si="43"/>
        <v>18350</v>
      </c>
      <c r="F232" s="29">
        <f t="shared" si="43"/>
        <v>18550</v>
      </c>
      <c r="G232" s="4">
        <f t="shared" si="43"/>
        <v>18550</v>
      </c>
      <c r="H232" s="4">
        <f t="shared" si="43"/>
        <v>18550</v>
      </c>
    </row>
    <row r="233" spans="1:8" ht="16.5" thickBot="1">
      <c r="A233" s="28" t="s">
        <v>194</v>
      </c>
      <c r="B233" s="38" t="s">
        <v>126</v>
      </c>
      <c r="C233" s="30">
        <v>18700</v>
      </c>
      <c r="D233" s="30">
        <v>18100</v>
      </c>
      <c r="E233" s="30">
        <v>18350</v>
      </c>
      <c r="F233" s="30">
        <v>18550</v>
      </c>
      <c r="G233" s="13">
        <v>18550</v>
      </c>
      <c r="H233" s="13">
        <v>18550</v>
      </c>
    </row>
    <row r="234" spans="1:8" ht="16.5" thickBot="1">
      <c r="A234" s="39"/>
      <c r="B234" s="40"/>
      <c r="C234" s="41"/>
      <c r="D234" s="42"/>
      <c r="E234" s="42"/>
      <c r="F234" s="42"/>
      <c r="G234" s="41"/>
      <c r="H234" s="41"/>
    </row>
    <row r="235" spans="1:8" ht="32.25" customHeight="1" thickBot="1">
      <c r="A235" s="66" t="s">
        <v>195</v>
      </c>
      <c r="B235" s="67"/>
      <c r="C235" s="44">
        <v>2012</v>
      </c>
      <c r="D235" s="44">
        <v>2013</v>
      </c>
      <c r="E235" s="44">
        <v>2014</v>
      </c>
      <c r="F235" s="44">
        <v>2015</v>
      </c>
      <c r="G235" s="3">
        <v>2016</v>
      </c>
      <c r="H235" s="3">
        <v>2017</v>
      </c>
    </row>
    <row r="236" spans="1:8" ht="15.75">
      <c r="A236" s="8" t="s">
        <v>12</v>
      </c>
      <c r="B236" s="9" t="s">
        <v>13</v>
      </c>
      <c r="C236" s="29">
        <f aca="true" t="shared" si="44" ref="C236:H236">SUM(C237)</f>
        <v>0</v>
      </c>
      <c r="D236" s="29">
        <f t="shared" si="44"/>
        <v>0</v>
      </c>
      <c r="E236" s="29">
        <f t="shared" si="44"/>
        <v>0</v>
      </c>
      <c r="F236" s="29">
        <f t="shared" si="44"/>
        <v>0</v>
      </c>
      <c r="G236" s="4">
        <f t="shared" si="44"/>
        <v>0</v>
      </c>
      <c r="H236" s="4">
        <f t="shared" si="44"/>
        <v>0</v>
      </c>
    </row>
    <row r="237" spans="1:8" ht="16.5" thickBot="1">
      <c r="A237" s="43">
        <v>2457</v>
      </c>
      <c r="B237" s="11" t="s">
        <v>126</v>
      </c>
      <c r="C237" s="30">
        <v>0</v>
      </c>
      <c r="D237" s="30">
        <v>0</v>
      </c>
      <c r="E237" s="30">
        <v>0</v>
      </c>
      <c r="F237" s="30">
        <v>0</v>
      </c>
      <c r="G237" s="13">
        <v>0</v>
      </c>
      <c r="H237" s="13">
        <v>0</v>
      </c>
    </row>
    <row r="238" spans="1:8" ht="9.75" customHeight="1" thickBot="1">
      <c r="A238" s="6"/>
      <c r="B238" s="6"/>
      <c r="C238" s="6"/>
      <c r="D238" s="7"/>
      <c r="E238" s="7"/>
      <c r="F238" s="7"/>
      <c r="G238" s="6"/>
      <c r="H238" s="6"/>
    </row>
    <row r="239" spans="1:8" ht="32.25" customHeight="1" thickBot="1">
      <c r="A239" s="66" t="s">
        <v>196</v>
      </c>
      <c r="B239" s="67"/>
      <c r="C239" s="44">
        <v>2012</v>
      </c>
      <c r="D239" s="44">
        <v>2013</v>
      </c>
      <c r="E239" s="44">
        <v>2014</v>
      </c>
      <c r="F239" s="44">
        <v>2015</v>
      </c>
      <c r="G239" s="3">
        <v>2016</v>
      </c>
      <c r="H239" s="3">
        <v>2017</v>
      </c>
    </row>
    <row r="240" spans="1:8" ht="15.75">
      <c r="A240" s="8" t="s">
        <v>12</v>
      </c>
      <c r="B240" s="9" t="s">
        <v>13</v>
      </c>
      <c r="C240" s="29">
        <f aca="true" t="shared" si="45" ref="C240:H240">SUM(C241)</f>
        <v>16000</v>
      </c>
      <c r="D240" s="29">
        <f t="shared" si="45"/>
        <v>40000</v>
      </c>
      <c r="E240" s="29">
        <f t="shared" si="45"/>
        <v>122000</v>
      </c>
      <c r="F240" s="29">
        <f t="shared" si="45"/>
        <v>50000</v>
      </c>
      <c r="G240" s="4">
        <f t="shared" si="45"/>
        <v>50000</v>
      </c>
      <c r="H240" s="4">
        <f t="shared" si="45"/>
        <v>50000</v>
      </c>
    </row>
    <row r="241" spans="1:8" ht="16.5" thickBot="1">
      <c r="A241" s="17" t="s">
        <v>197</v>
      </c>
      <c r="B241" s="18" t="s">
        <v>126</v>
      </c>
      <c r="C241" s="30">
        <v>16000</v>
      </c>
      <c r="D241" s="30">
        <v>40000</v>
      </c>
      <c r="E241" s="30">
        <v>122000</v>
      </c>
      <c r="F241" s="30">
        <v>50000</v>
      </c>
      <c r="G241" s="13">
        <v>50000</v>
      </c>
      <c r="H241" s="13">
        <v>50000</v>
      </c>
    </row>
    <row r="242" spans="1:8" ht="15.75">
      <c r="A242" s="6"/>
      <c r="B242" s="6"/>
      <c r="C242" s="6"/>
      <c r="D242" s="7"/>
      <c r="E242" s="7"/>
      <c r="F242" s="41"/>
      <c r="G242" s="41"/>
      <c r="H242" s="41"/>
    </row>
  </sheetData>
  <sheetProtection/>
  <mergeCells count="32">
    <mergeCell ref="A1:H1"/>
    <mergeCell ref="A3:B3"/>
    <mergeCell ref="A5:B5"/>
    <mergeCell ref="A6:B6"/>
    <mergeCell ref="A7:B7"/>
    <mergeCell ref="A8:B8"/>
    <mergeCell ref="A10:B10"/>
    <mergeCell ref="A11:B11"/>
    <mergeCell ref="A38:B38"/>
    <mergeCell ref="A49:B49"/>
    <mergeCell ref="A28:B28"/>
    <mergeCell ref="A31:B31"/>
    <mergeCell ref="A16:B16"/>
    <mergeCell ref="A22:B22"/>
    <mergeCell ref="A129:B129"/>
    <mergeCell ref="A145:B145"/>
    <mergeCell ref="A94:B94"/>
    <mergeCell ref="A110:B110"/>
    <mergeCell ref="A67:B67"/>
    <mergeCell ref="A85:B85"/>
    <mergeCell ref="A172:B172"/>
    <mergeCell ref="A202:B202"/>
    <mergeCell ref="A164:B164"/>
    <mergeCell ref="A168:B168"/>
    <mergeCell ref="A153:B153"/>
    <mergeCell ref="A159:B159"/>
    <mergeCell ref="A235:B235"/>
    <mergeCell ref="A239:B239"/>
    <mergeCell ref="A227:B227"/>
    <mergeCell ref="A231:B231"/>
    <mergeCell ref="A211:B211"/>
    <mergeCell ref="A218:B218"/>
  </mergeCells>
  <printOptions horizontalCentered="1"/>
  <pageMargins left="0.3937007874015748" right="0.3937007874015748" top="0.6299212598425197" bottom="0.35433070866141736" header="0.4724409448818898" footer="0.15748031496062992"/>
  <pageSetup fitToHeight="0" fitToWidth="1" horizontalDpi="600" verticalDpi="600" orientation="landscape" paperSize="9" scale="93" r:id="rId1"/>
  <headerFooter alignWithMargins="0">
    <oddHeader xml:space="preserve">&amp;R&amp;"Times New Roman,Obyčejné"&amp;12    </oddHeader>
    <oddFooter>&amp;L&amp;"Times New Roman,Obyčejné"schválený SRV&amp;R&amp;P</oddFooter>
  </headerFooter>
  <rowBreaks count="8" manualBreakCount="8">
    <brk id="30" max="7" man="1"/>
    <brk id="66" max="7" man="1"/>
    <brk id="93" max="7" man="1"/>
    <brk id="128" max="7" man="1"/>
    <brk id="158" max="7" man="1"/>
    <brk id="171" max="7" man="1"/>
    <brk id="201" max="7" man="1"/>
    <brk id="2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prantlova</dc:creator>
  <cp:keywords/>
  <dc:description/>
  <cp:lastModifiedBy>mikula</cp:lastModifiedBy>
  <cp:lastPrinted>2011-11-08T14:15:01Z</cp:lastPrinted>
  <dcterms:created xsi:type="dcterms:W3CDTF">2011-10-12T11:14:03Z</dcterms:created>
  <dcterms:modified xsi:type="dcterms:W3CDTF">2011-11-08T14:15:13Z</dcterms:modified>
  <cp:category/>
  <cp:version/>
  <cp:contentType/>
  <cp:contentStatus/>
</cp:coreProperties>
</file>